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275" windowHeight="10230" activeTab="2"/>
  </bookViews>
  <sheets>
    <sheet name="Gr. raspon" sheetId="1" r:id="rId1"/>
    <sheet name="Tipski jazinja" sheetId="2" r:id="rId2"/>
    <sheet name="Pomosen" sheetId="3" r:id="rId3"/>
  </sheets>
  <definedNames>
    <definedName name="PROVOD" localSheetId="1">'Tipski jazinja'!$A$1:$G$32</definedName>
  </definedNames>
  <calcPr fullCalcOnLoad="1"/>
</workbook>
</file>

<file path=xl/comments1.xml><?xml version="1.0" encoding="utf-8"?>
<comments xmlns="http://schemas.openxmlformats.org/spreadsheetml/2006/main">
  <authors>
    <author>Risto Ackovski</author>
    <author>Risto</author>
  </authors>
  <commentList>
    <comment ref="A4" authorId="0">
      <text>
        <r>
          <rPr>
            <b/>
            <sz val="10"/>
            <rFont val="Tahoma"/>
            <family val="2"/>
          </rPr>
          <t>Реден број на јажето во списокот јажиња од листот "Tipski"</t>
        </r>
      </text>
    </comment>
    <comment ref="A5" authorId="0">
      <text>
        <r>
          <rPr>
            <b/>
            <sz val="10"/>
            <rFont val="Tahoma"/>
            <family val="2"/>
          </rPr>
          <t>Максимално работно напрегање на јажето (daN/mm2)
(зададена вредност)</t>
        </r>
      </text>
    </comment>
    <comment ref="A7" authorId="0">
      <text>
        <r>
          <rPr>
            <b/>
            <sz val="10"/>
            <rFont val="Tahoma"/>
            <family val="2"/>
          </rPr>
          <t>Фактор на нормален зимски додатен товар НЗДТ (зададена вредност)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10"/>
            <rFont val="Tahoma"/>
            <family val="2"/>
          </rPr>
          <t xml:space="preserve">Фактор на исклучителен зимски додатен товар ИЗДТ (зададена вредност)  (ki  </t>
        </r>
        <r>
          <rPr>
            <b/>
            <u val="single"/>
            <sz val="10"/>
            <rFont val="Tahoma"/>
            <family val="2"/>
          </rPr>
          <t>&gt;</t>
        </r>
        <r>
          <rPr>
            <b/>
            <sz val="10"/>
            <rFont val="Tahoma"/>
            <family val="2"/>
          </rPr>
          <t xml:space="preserve"> 2*kn)</t>
        </r>
      </text>
    </comment>
    <comment ref="E7" authorId="1">
      <text>
        <r>
          <rPr>
            <b/>
            <sz val="11"/>
            <color indexed="12"/>
            <rFont val="Tahoma"/>
            <family val="2"/>
          </rPr>
          <t>Вредност на граничниот распон за специфицираното јаже, пресметана со помош на итеративна постапка.</t>
        </r>
        <r>
          <rPr>
            <sz val="10"/>
            <rFont val="Tahoma"/>
            <family val="0"/>
          </rPr>
          <t xml:space="preserve">
</t>
        </r>
      </text>
    </comment>
    <comment ref="E8" authorId="1">
      <text>
        <r>
          <rPr>
            <b/>
            <sz val="11"/>
            <color indexed="12"/>
            <rFont val="Tahoma"/>
            <family val="2"/>
          </rPr>
          <t>Вредност на хоризонталната компонента на напрегањето за специфицираното јаже во граничниот распон</t>
        </r>
      </text>
    </comment>
    <comment ref="A6" authorId="1">
      <text>
        <r>
          <rPr>
            <b/>
            <sz val="10"/>
            <rFont val="Tahoma"/>
            <family val="2"/>
          </rPr>
          <t>Дозволено исклучително напрегање на јажето. Неговата вредност е пропишана со Правилникот и таа се отчитува од соодветна табела)</t>
        </r>
        <r>
          <rPr>
            <sz val="10"/>
            <rFont val="Tahoma"/>
            <family val="0"/>
          </rPr>
          <t xml:space="preserve">
</t>
        </r>
      </text>
    </comment>
    <comment ref="E9" authorId="1">
      <text>
        <r>
          <rPr>
            <b/>
            <sz val="10"/>
            <color indexed="12"/>
            <rFont val="Tahoma"/>
            <family val="2"/>
          </rPr>
          <t>Параметар на синџир-ницата во граничниот распон (m) за состојбата при -5oC +ИЗДТ.</t>
        </r>
      </text>
    </comment>
  </commentList>
</comments>
</file>

<file path=xl/sharedStrings.xml><?xml version="1.0" encoding="utf-8"?>
<sst xmlns="http://schemas.openxmlformats.org/spreadsheetml/2006/main" count="164" uniqueCount="136">
  <si>
    <t>#</t>
  </si>
  <si>
    <t>k</t>
  </si>
  <si>
    <t xml:space="preserve"> NEMA</t>
  </si>
  <si>
    <t>E</t>
  </si>
  <si>
    <t>a</t>
  </si>
  <si>
    <t>A</t>
  </si>
  <si>
    <t>d</t>
  </si>
  <si>
    <t>M</t>
  </si>
  <si>
    <t>G</t>
  </si>
  <si>
    <t>AL/FE 16/2.5</t>
  </si>
  <si>
    <t>AL/FE 25/4</t>
  </si>
  <si>
    <t>AL/FE 35/6</t>
  </si>
  <si>
    <t>AL/FE 50/8</t>
  </si>
  <si>
    <t>J a ` e</t>
  </si>
  <si>
    <t>(1*6K3  110 kV)</t>
  </si>
  <si>
    <t>(1*7K3  110 kV)</t>
  </si>
  <si>
    <t>(2*7K3  110 kV)</t>
  </si>
  <si>
    <t>(1*2K3  35 kV)</t>
  </si>
  <si>
    <t>(1*3K3  35 kV)</t>
  </si>
  <si>
    <t>(2*3K3  35 kV)</t>
  </si>
  <si>
    <t>TIP</t>
  </si>
  <si>
    <t>Un</t>
  </si>
  <si>
    <t>Liz</t>
  </si>
  <si>
    <t>Giz</t>
  </si>
  <si>
    <t>Oznaka</t>
  </si>
  <si>
    <t>EN</t>
  </si>
  <si>
    <t>ENP</t>
  </si>
  <si>
    <t>DNP</t>
  </si>
  <si>
    <t>EZ</t>
  </si>
  <si>
    <t>EZP</t>
  </si>
  <si>
    <t>DZP</t>
  </si>
  <si>
    <t>AL/FE 70/12</t>
  </si>
  <si>
    <t>AL/FE 95/15</t>
  </si>
  <si>
    <t>AL/FE 120/20</t>
  </si>
  <si>
    <t>AL/FE 150/25</t>
  </si>
  <si>
    <t>AL/FE 185/30</t>
  </si>
  <si>
    <t>AL/FE 210/35</t>
  </si>
  <si>
    <t>AL/FE 240/40</t>
  </si>
  <si>
    <t>AL/FE 360/57</t>
  </si>
  <si>
    <t>AL/FE 490/65</t>
  </si>
  <si>
    <t>2xAL/FE 490/65</t>
  </si>
  <si>
    <t>AL/FE 170/40</t>
  </si>
  <si>
    <t>AL/FE 240/55</t>
  </si>
  <si>
    <t>AL/FE 350/80</t>
  </si>
  <si>
    <t>AL/FE 490/110</t>
  </si>
  <si>
    <t>AL/FE 50/30</t>
  </si>
  <si>
    <t>AL/FE 95/55</t>
  </si>
  <si>
    <t>AL/FE 120/70</t>
  </si>
  <si>
    <t>AL/FE 75/80</t>
  </si>
  <si>
    <t>FE III 16</t>
  </si>
  <si>
    <t>FE III 25</t>
  </si>
  <si>
    <t>FE III 35</t>
  </si>
  <si>
    <t>FE III 50</t>
  </si>
  <si>
    <t>FE III 70</t>
  </si>
  <si>
    <t>FE III 95</t>
  </si>
  <si>
    <t>E-ALMG1FE 120/70</t>
  </si>
  <si>
    <t>Alumoveld AWg126</t>
  </si>
  <si>
    <t>EZ/EZ</t>
  </si>
  <si>
    <t>EZ/EZP</t>
  </si>
  <si>
    <t>EZ/DZP</t>
  </si>
  <si>
    <t>EZP/EZ</t>
  </si>
  <si>
    <t>DZP/EZ</t>
  </si>
  <si>
    <t>2X7K3/6K3</t>
  </si>
  <si>
    <t>EZP/EZP</t>
  </si>
  <si>
    <t>EZP/DZP</t>
  </si>
  <si>
    <t xml:space="preserve">2K3 </t>
  </si>
  <si>
    <t>3K3</t>
  </si>
  <si>
    <t>2X2K3</t>
  </si>
  <si>
    <t>2X3K3</t>
  </si>
  <si>
    <t>Piz</t>
  </si>
  <si>
    <t>DN</t>
  </si>
  <si>
    <t>6K3</t>
  </si>
  <si>
    <t>2X6K3</t>
  </si>
  <si>
    <t>7K3 / 6K3</t>
  </si>
  <si>
    <t>7K3</t>
  </si>
  <si>
    <t>6K3 / 6K3</t>
  </si>
  <si>
    <t>6K3 / 7K3</t>
  </si>
  <si>
    <t>6K3 / 2X7K3</t>
  </si>
  <si>
    <t>2X7K3 / 6K3</t>
  </si>
  <si>
    <t>7XK3 / 7XK3</t>
  </si>
  <si>
    <t>7XK3 / 2X7K3</t>
  </si>
  <si>
    <t>2K3 / 2K3</t>
  </si>
  <si>
    <t>2K3 / 2X3K3</t>
  </si>
  <si>
    <t>3K3 / 2K3</t>
  </si>
  <si>
    <t>2K3 / 3K3</t>
  </si>
  <si>
    <t>2X3K3 / 2K3</t>
  </si>
  <si>
    <t>3K3 / 3K3</t>
  </si>
  <si>
    <t>3K3 / 2X3K3</t>
  </si>
  <si>
    <r>
      <t>p x 10</t>
    </r>
    <r>
      <rPr>
        <b/>
        <i/>
        <vertAlign val="superscript"/>
        <sz val="10"/>
        <color indexed="10"/>
        <rFont val="Arial"/>
        <family val="2"/>
      </rPr>
      <t>3</t>
    </r>
  </si>
  <si>
    <r>
      <t>g x 10</t>
    </r>
    <r>
      <rPr>
        <b/>
        <i/>
        <vertAlign val="superscript"/>
        <sz val="10"/>
        <color indexed="10"/>
        <rFont val="Arial"/>
        <family val="2"/>
      </rPr>
      <t>3</t>
    </r>
  </si>
  <si>
    <t>O p {t i  p o d a t o c i</t>
  </si>
  <si>
    <t>m</t>
  </si>
  <si>
    <t>n</t>
  </si>
  <si>
    <t>sid</t>
  </si>
  <si>
    <t>agr</t>
  </si>
  <si>
    <t>it=1</t>
  </si>
  <si>
    <t>it=2</t>
  </si>
  <si>
    <t>it=3</t>
  </si>
  <si>
    <t>it=4</t>
  </si>
  <si>
    <t>it=5</t>
  </si>
  <si>
    <t>p1</t>
  </si>
  <si>
    <t>p2</t>
  </si>
  <si>
    <t>sx.poc</t>
  </si>
  <si>
    <r>
      <t>s</t>
    </r>
    <r>
      <rPr>
        <b/>
        <i/>
        <vertAlign val="subscript"/>
        <sz val="11"/>
        <color indexed="12"/>
        <rFont val="Arial"/>
        <family val="2"/>
      </rPr>
      <t>M</t>
    </r>
  </si>
  <si>
    <r>
      <t>s</t>
    </r>
    <r>
      <rPr>
        <b/>
        <i/>
        <vertAlign val="subscript"/>
        <sz val="11"/>
        <color indexed="12"/>
        <rFont val="Times New Roman"/>
        <family val="1"/>
      </rPr>
      <t>id</t>
    </r>
  </si>
  <si>
    <r>
      <t>k</t>
    </r>
    <r>
      <rPr>
        <b/>
        <i/>
        <vertAlign val="subscript"/>
        <sz val="10"/>
        <color indexed="12"/>
        <rFont val="Arial"/>
        <family val="2"/>
      </rPr>
      <t>n</t>
    </r>
  </si>
  <si>
    <r>
      <t>k</t>
    </r>
    <r>
      <rPr>
        <b/>
        <i/>
        <vertAlign val="subscript"/>
        <sz val="10"/>
        <color indexed="12"/>
        <rFont val="Arial"/>
        <family val="2"/>
      </rPr>
      <t>i</t>
    </r>
  </si>
  <si>
    <r>
      <t>D</t>
    </r>
    <r>
      <rPr>
        <b/>
        <i/>
        <sz val="10"/>
        <color indexed="10"/>
        <rFont val="Arial"/>
        <family val="2"/>
      </rPr>
      <t>p</t>
    </r>
    <r>
      <rPr>
        <b/>
        <vertAlign val="subscript"/>
        <sz val="10"/>
        <color indexed="10"/>
        <rFont val="Arial"/>
        <family val="2"/>
      </rPr>
      <t>1</t>
    </r>
    <r>
      <rPr>
        <b/>
        <i/>
        <sz val="10"/>
        <color indexed="10"/>
        <rFont val="Arial"/>
        <family val="2"/>
      </rPr>
      <t>=k</t>
    </r>
    <r>
      <rPr>
        <b/>
        <i/>
        <vertAlign val="subscript"/>
        <sz val="10"/>
        <color indexed="10"/>
        <rFont val="Arial"/>
        <family val="2"/>
      </rPr>
      <t>n</t>
    </r>
    <r>
      <rPr>
        <b/>
        <i/>
        <sz val="10"/>
        <color indexed="10"/>
        <rFont val="Arial"/>
        <family val="2"/>
      </rPr>
      <t>*g</t>
    </r>
    <r>
      <rPr>
        <sz val="8"/>
        <color indexed="10"/>
        <rFont val="Arial"/>
        <family val="2"/>
      </rPr>
      <t>x</t>
    </r>
    <r>
      <rPr>
        <b/>
        <sz val="10"/>
        <color indexed="10"/>
        <rFont val="Arial"/>
        <family val="2"/>
      </rPr>
      <t>10</t>
    </r>
    <r>
      <rPr>
        <b/>
        <vertAlign val="superscript"/>
        <sz val="10"/>
        <color indexed="10"/>
        <rFont val="Arial"/>
        <family val="2"/>
      </rPr>
      <t>3</t>
    </r>
  </si>
  <si>
    <r>
      <t>D</t>
    </r>
    <r>
      <rPr>
        <b/>
        <i/>
        <sz val="10"/>
        <color indexed="10"/>
        <rFont val="Arial"/>
        <family val="2"/>
      </rPr>
      <t>p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=</t>
    </r>
    <r>
      <rPr>
        <b/>
        <i/>
        <sz val="10"/>
        <color indexed="10"/>
        <rFont val="Arial"/>
        <family val="2"/>
      </rPr>
      <t>k</t>
    </r>
    <r>
      <rPr>
        <b/>
        <i/>
        <vertAlign val="subscript"/>
        <sz val="10"/>
        <color indexed="10"/>
        <rFont val="Arial"/>
        <family val="2"/>
      </rPr>
      <t>i</t>
    </r>
    <r>
      <rPr>
        <b/>
        <sz val="10"/>
        <color indexed="10"/>
        <rFont val="Arial"/>
        <family val="2"/>
      </rPr>
      <t>*</t>
    </r>
    <r>
      <rPr>
        <b/>
        <sz val="10"/>
        <color indexed="10"/>
        <rFont val="Symbol"/>
        <family val="1"/>
      </rPr>
      <t>D</t>
    </r>
    <r>
      <rPr>
        <b/>
        <i/>
        <sz val="10"/>
        <color indexed="10"/>
        <rFont val="Arial"/>
        <family val="2"/>
      </rPr>
      <t>p</t>
    </r>
    <r>
      <rPr>
        <b/>
        <vertAlign val="subscript"/>
        <sz val="10"/>
        <color indexed="10"/>
        <rFont val="Arial"/>
        <family val="2"/>
      </rPr>
      <t>1</t>
    </r>
    <r>
      <rPr>
        <sz val="8"/>
        <color indexed="10"/>
        <rFont val="Arial"/>
        <family val="2"/>
      </rPr>
      <t>x</t>
    </r>
    <r>
      <rPr>
        <b/>
        <sz val="10"/>
        <color indexed="10"/>
        <rFont val="Arial"/>
        <family val="2"/>
      </rPr>
      <t>10</t>
    </r>
    <r>
      <rPr>
        <b/>
        <vertAlign val="superscript"/>
        <sz val="10"/>
        <color indexed="10"/>
        <rFont val="Arial"/>
        <family val="2"/>
      </rPr>
      <t>3</t>
    </r>
  </si>
  <si>
    <r>
      <t>p</t>
    </r>
    <r>
      <rPr>
        <b/>
        <vertAlign val="subscript"/>
        <sz val="10"/>
        <color indexed="10"/>
        <rFont val="Arial"/>
        <family val="2"/>
      </rPr>
      <t>2</t>
    </r>
    <r>
      <rPr>
        <b/>
        <i/>
        <sz val="10"/>
        <color indexed="10"/>
        <rFont val="Arial"/>
        <family val="2"/>
      </rPr>
      <t>=(p</t>
    </r>
    <r>
      <rPr>
        <b/>
        <sz val="10"/>
        <color indexed="10"/>
        <rFont val="Arial"/>
        <family val="2"/>
      </rPr>
      <t>+</t>
    </r>
    <r>
      <rPr>
        <b/>
        <sz val="10"/>
        <color indexed="10"/>
        <rFont val="Symbol"/>
        <family val="1"/>
      </rPr>
      <t>D</t>
    </r>
    <r>
      <rPr>
        <b/>
        <i/>
        <sz val="10"/>
        <color indexed="10"/>
        <rFont val="Arial"/>
        <family val="2"/>
      </rPr>
      <t>p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)</t>
    </r>
    <r>
      <rPr>
        <sz val="8"/>
        <color indexed="10"/>
        <rFont val="Arial"/>
        <family val="2"/>
      </rPr>
      <t>x</t>
    </r>
    <r>
      <rPr>
        <b/>
        <sz val="10"/>
        <color indexed="10"/>
        <rFont val="Arial"/>
        <family val="2"/>
      </rPr>
      <t>10</t>
    </r>
    <r>
      <rPr>
        <b/>
        <vertAlign val="superscript"/>
        <sz val="10"/>
        <color indexed="10"/>
        <rFont val="Arial"/>
        <family val="2"/>
      </rPr>
      <t>3</t>
    </r>
  </si>
  <si>
    <t>it=6</t>
  </si>
  <si>
    <r>
      <t>a</t>
    </r>
    <r>
      <rPr>
        <b/>
        <i/>
        <vertAlign val="subscript"/>
        <sz val="14"/>
        <color indexed="10"/>
        <rFont val="Arial"/>
        <family val="2"/>
      </rPr>
      <t>gr</t>
    </r>
    <r>
      <rPr>
        <b/>
        <sz val="14"/>
        <color indexed="10"/>
        <rFont val="Arial"/>
        <family val="2"/>
      </rPr>
      <t xml:space="preserve"> = </t>
    </r>
  </si>
  <si>
    <t xml:space="preserve">       Р Е Ш Е Н И Е:</t>
  </si>
  <si>
    <r>
      <t>p</t>
    </r>
    <r>
      <rPr>
        <b/>
        <vertAlign val="subscript"/>
        <sz val="10"/>
        <color indexed="10"/>
        <rFont val="Arial"/>
        <family val="2"/>
      </rPr>
      <t>1</t>
    </r>
    <r>
      <rPr>
        <b/>
        <i/>
        <sz val="10"/>
        <color indexed="10"/>
        <rFont val="Arial"/>
        <family val="2"/>
      </rPr>
      <t>=(p</t>
    </r>
    <r>
      <rPr>
        <b/>
        <sz val="10"/>
        <color indexed="10"/>
        <rFont val="Arial"/>
        <family val="2"/>
      </rPr>
      <t>+</t>
    </r>
    <r>
      <rPr>
        <b/>
        <sz val="10"/>
        <color indexed="10"/>
        <rFont val="Symbol"/>
        <family val="1"/>
      </rPr>
      <t>D</t>
    </r>
    <r>
      <rPr>
        <b/>
        <i/>
        <sz val="10"/>
        <color indexed="10"/>
        <rFont val="Arial"/>
        <family val="2"/>
      </rPr>
      <t>p)</t>
    </r>
    <r>
      <rPr>
        <sz val="8"/>
        <color indexed="10"/>
        <rFont val="Arial"/>
        <family val="2"/>
      </rPr>
      <t>x</t>
    </r>
    <r>
      <rPr>
        <b/>
        <sz val="10"/>
        <color indexed="10"/>
        <rFont val="Arial"/>
        <family val="2"/>
      </rPr>
      <t>10</t>
    </r>
    <r>
      <rPr>
        <b/>
        <vertAlign val="superscript"/>
        <sz val="10"/>
        <color indexed="10"/>
        <rFont val="Arial"/>
        <family val="2"/>
      </rPr>
      <t>3</t>
    </r>
  </si>
  <si>
    <r>
      <t>s</t>
    </r>
    <r>
      <rPr>
        <b/>
        <i/>
        <vertAlign val="subscript"/>
        <sz val="14"/>
        <color indexed="10"/>
        <rFont val="Arial"/>
        <family val="2"/>
      </rPr>
      <t>x</t>
    </r>
    <r>
      <rPr>
        <b/>
        <sz val="14"/>
        <color indexed="10"/>
        <rFont val="Arial"/>
        <family val="2"/>
      </rPr>
      <t xml:space="preserve"> = </t>
    </r>
  </si>
  <si>
    <r>
      <t>s</t>
    </r>
    <r>
      <rPr>
        <vertAlign val="subscript"/>
        <sz val="10"/>
        <color indexed="12"/>
        <rFont val="Arial"/>
        <family val="2"/>
      </rPr>
      <t>M</t>
    </r>
  </si>
  <si>
    <r>
      <t>daN/mm</t>
    </r>
    <r>
      <rPr>
        <b/>
        <vertAlign val="superscript"/>
        <sz val="12"/>
        <color indexed="10"/>
        <rFont val="Arial"/>
        <family val="2"/>
      </rPr>
      <t>2</t>
    </r>
  </si>
  <si>
    <t>Јаже</t>
  </si>
  <si>
    <t>it=7</t>
  </si>
  <si>
    <t>it=8</t>
  </si>
  <si>
    <t>it=9</t>
  </si>
  <si>
    <t>it=10</t>
  </si>
  <si>
    <r>
      <t>c=</t>
    </r>
    <r>
      <rPr>
        <b/>
        <i/>
        <sz val="13"/>
        <color indexed="10"/>
        <rFont val="Symbol"/>
        <family val="1"/>
      </rPr>
      <t>s</t>
    </r>
    <r>
      <rPr>
        <b/>
        <i/>
        <vertAlign val="subscript"/>
        <sz val="13"/>
        <color indexed="10"/>
        <rFont val="Arial"/>
        <family val="2"/>
      </rPr>
      <t>x</t>
    </r>
    <r>
      <rPr>
        <b/>
        <sz val="13"/>
        <color indexed="10"/>
        <rFont val="Arial"/>
        <family val="2"/>
      </rPr>
      <t>/</t>
    </r>
    <r>
      <rPr>
        <b/>
        <i/>
        <sz val="13"/>
        <color indexed="10"/>
        <rFont val="Arial"/>
        <family val="2"/>
      </rPr>
      <t>p</t>
    </r>
    <r>
      <rPr>
        <b/>
        <vertAlign val="subscript"/>
        <sz val="13"/>
        <color indexed="10"/>
        <rFont val="Arial"/>
        <family val="2"/>
      </rPr>
      <t>2</t>
    </r>
    <r>
      <rPr>
        <b/>
        <sz val="13"/>
        <color indexed="10"/>
        <rFont val="Arial"/>
        <family val="2"/>
      </rPr>
      <t xml:space="preserve"> </t>
    </r>
  </si>
  <si>
    <t>Пресметани зимски дод. товари</t>
  </si>
  <si>
    <t>it=11</t>
  </si>
  <si>
    <t>it=12</t>
  </si>
  <si>
    <t>it=13</t>
  </si>
  <si>
    <t>it=14</t>
  </si>
  <si>
    <t>it=15</t>
  </si>
  <si>
    <t>it=16</t>
  </si>
  <si>
    <t>it=17</t>
  </si>
  <si>
    <t>it=18</t>
  </si>
  <si>
    <t>it=19</t>
  </si>
  <si>
    <t>it=20</t>
  </si>
  <si>
    <r>
      <t>s</t>
    </r>
    <r>
      <rPr>
        <i/>
        <sz val="10"/>
        <color indexed="60"/>
        <rFont val="Arial"/>
        <family val="0"/>
      </rPr>
      <t>x0</t>
    </r>
  </si>
  <si>
    <r>
      <t>s</t>
    </r>
    <r>
      <rPr>
        <i/>
        <sz val="10"/>
        <color indexed="60"/>
        <rFont val="Arial"/>
        <family val="0"/>
      </rPr>
      <t>x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</si>
</sst>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000"/>
    <numFmt numFmtId="171" formatCode="0.00000"/>
  </numFmts>
  <fonts count="80">
    <font>
      <sz val="10"/>
      <name val="Arial"/>
      <family val="0"/>
    </font>
    <font>
      <b/>
      <i/>
      <sz val="12"/>
      <color indexed="10"/>
      <name val="Arial"/>
      <family val="2"/>
    </font>
    <font>
      <sz val="12"/>
      <color indexed="10"/>
      <name val="Arial"/>
      <family val="0"/>
    </font>
    <font>
      <sz val="10"/>
      <name val="Courier New"/>
      <family val="3"/>
    </font>
    <font>
      <b/>
      <sz val="10"/>
      <color indexed="10"/>
      <name val="Arial"/>
      <family val="2"/>
    </font>
    <font>
      <b/>
      <sz val="10"/>
      <color indexed="10"/>
      <name val="Courier New"/>
      <family val="3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9"/>
      <color indexed="60"/>
      <name val="Arial"/>
      <family val="2"/>
    </font>
    <font>
      <sz val="11"/>
      <color indexed="12"/>
      <name val="Arial"/>
      <family val="0"/>
    </font>
    <font>
      <sz val="9"/>
      <color indexed="55"/>
      <name val="Arial"/>
      <family val="0"/>
    </font>
    <font>
      <i/>
      <sz val="10"/>
      <color indexed="12"/>
      <name val="Courier New"/>
      <family val="3"/>
    </font>
    <font>
      <b/>
      <i/>
      <sz val="11"/>
      <color indexed="10"/>
      <name val="MAC C Swiss"/>
      <family val="2"/>
    </font>
    <font>
      <b/>
      <sz val="12"/>
      <color indexed="10"/>
      <name val="Symbol"/>
      <family val="1"/>
    </font>
    <font>
      <sz val="9"/>
      <name val="Arial"/>
      <family val="0"/>
    </font>
    <font>
      <b/>
      <sz val="10"/>
      <color indexed="10"/>
      <name val="MAC C Swiss"/>
      <family val="2"/>
    </font>
    <font>
      <b/>
      <sz val="11"/>
      <color indexed="10"/>
      <name val="MAC C Swiss"/>
      <family val="2"/>
    </font>
    <font>
      <sz val="10"/>
      <color indexed="14"/>
      <name val="Arial"/>
      <family val="0"/>
    </font>
    <font>
      <sz val="10"/>
      <color indexed="10"/>
      <name val="Courier New"/>
      <family val="3"/>
    </font>
    <font>
      <sz val="9"/>
      <color indexed="18"/>
      <name val="Arial"/>
      <family val="0"/>
    </font>
    <font>
      <sz val="11"/>
      <color indexed="10"/>
      <name val="Arial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12"/>
      <name val="Arial"/>
      <family val="0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9"/>
      <color indexed="14"/>
      <name val="Arial"/>
      <family val="0"/>
    </font>
    <font>
      <b/>
      <sz val="10"/>
      <color indexed="14"/>
      <name val="Arial"/>
      <family val="0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Arial"/>
      <family val="0"/>
    </font>
    <font>
      <b/>
      <sz val="11"/>
      <color indexed="10"/>
      <name val="Arial"/>
      <family val="2"/>
    </font>
    <font>
      <b/>
      <i/>
      <vertAlign val="superscript"/>
      <sz val="10"/>
      <color indexed="10"/>
      <name val="Arial"/>
      <family val="2"/>
    </font>
    <font>
      <sz val="8"/>
      <name val="Tahoma"/>
      <family val="0"/>
    </font>
    <font>
      <sz val="11"/>
      <color indexed="10"/>
      <name val="MAC C Swiss"/>
      <family val="2"/>
    </font>
    <font>
      <b/>
      <sz val="11"/>
      <color indexed="12"/>
      <name val="Courier New"/>
      <family val="3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1"/>
      <color indexed="12"/>
      <name val="Arial"/>
      <family val="2"/>
    </font>
    <font>
      <b/>
      <sz val="10"/>
      <color indexed="10"/>
      <name val="Symbol"/>
      <family val="1"/>
    </font>
    <font>
      <i/>
      <sz val="12"/>
      <color indexed="10"/>
      <name val="Arial"/>
      <family val="2"/>
    </font>
    <font>
      <b/>
      <sz val="9"/>
      <color indexed="16"/>
      <name val="Arial"/>
      <family val="2"/>
    </font>
    <font>
      <sz val="8"/>
      <name val="Arial"/>
      <family val="0"/>
    </font>
    <font>
      <b/>
      <vertAlign val="subscript"/>
      <sz val="10"/>
      <color indexed="10"/>
      <name val="Arial"/>
      <family val="2"/>
    </font>
    <font>
      <b/>
      <i/>
      <vertAlign val="subscript"/>
      <sz val="10"/>
      <color indexed="10"/>
      <name val="Arial"/>
      <family val="2"/>
    </font>
    <font>
      <b/>
      <i/>
      <sz val="11"/>
      <color indexed="12"/>
      <name val="Symbol"/>
      <family val="1"/>
    </font>
    <font>
      <b/>
      <i/>
      <vertAlign val="subscript"/>
      <sz val="11"/>
      <color indexed="12"/>
      <name val="Arial"/>
      <family val="2"/>
    </font>
    <font>
      <b/>
      <i/>
      <vertAlign val="subscript"/>
      <sz val="10"/>
      <color indexed="12"/>
      <name val="Arial"/>
      <family val="2"/>
    </font>
    <font>
      <b/>
      <i/>
      <vertAlign val="subscript"/>
      <sz val="11"/>
      <color indexed="12"/>
      <name val="Times New Roman"/>
      <family val="1"/>
    </font>
    <font>
      <b/>
      <i/>
      <sz val="10"/>
      <color indexed="12"/>
      <name val="Arial"/>
      <family val="2"/>
    </font>
    <font>
      <b/>
      <vertAlign val="superscript"/>
      <sz val="10"/>
      <color indexed="10"/>
      <name val="Arial"/>
      <family val="2"/>
    </font>
    <font>
      <sz val="8"/>
      <color indexed="10"/>
      <name val="Arial"/>
      <family val="2"/>
    </font>
    <font>
      <b/>
      <i/>
      <sz val="14"/>
      <color indexed="10"/>
      <name val="Arial"/>
      <family val="2"/>
    </font>
    <font>
      <b/>
      <i/>
      <vertAlign val="subscript"/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i/>
      <sz val="14"/>
      <color indexed="10"/>
      <name val="Symbol"/>
      <family val="1"/>
    </font>
    <font>
      <sz val="10"/>
      <color indexed="12"/>
      <name val="Symbol"/>
      <family val="1"/>
    </font>
    <font>
      <vertAlign val="subscript"/>
      <sz val="10"/>
      <color indexed="12"/>
      <name val="Arial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sz val="10"/>
      <name val="Tahoma"/>
      <family val="0"/>
    </font>
    <font>
      <b/>
      <sz val="11"/>
      <color indexed="12"/>
      <name val="Tahoma"/>
      <family val="2"/>
    </font>
    <font>
      <b/>
      <i/>
      <sz val="13"/>
      <color indexed="10"/>
      <name val="Arial"/>
      <family val="2"/>
    </font>
    <font>
      <b/>
      <i/>
      <sz val="13"/>
      <color indexed="10"/>
      <name val="Symbol"/>
      <family val="1"/>
    </font>
    <font>
      <b/>
      <i/>
      <vertAlign val="subscript"/>
      <sz val="13"/>
      <color indexed="10"/>
      <name val="Arial"/>
      <family val="2"/>
    </font>
    <font>
      <b/>
      <sz val="13"/>
      <color indexed="10"/>
      <name val="Arial"/>
      <family val="2"/>
    </font>
    <font>
      <b/>
      <vertAlign val="subscript"/>
      <sz val="13"/>
      <color indexed="10"/>
      <name val="Arial"/>
      <family val="2"/>
    </font>
    <font>
      <b/>
      <sz val="10"/>
      <color indexed="12"/>
      <name val="Tahoma"/>
      <family val="2"/>
    </font>
    <font>
      <sz val="10"/>
      <color indexed="60"/>
      <name val="Arial"/>
      <family val="0"/>
    </font>
    <font>
      <i/>
      <sz val="10"/>
      <color indexed="60"/>
      <name val="Symbol"/>
      <family val="1"/>
    </font>
    <font>
      <i/>
      <sz val="10"/>
      <color indexed="60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18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ck">
        <color indexed="18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ck">
        <color indexed="18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 style="thick">
        <color indexed="18"/>
      </left>
      <right style="thin"/>
      <top style="thick">
        <color indexed="18"/>
      </top>
      <bottom style="thick">
        <color indexed="18"/>
      </bottom>
    </border>
    <border>
      <left style="thin"/>
      <right style="thin"/>
      <top style="thick">
        <color indexed="18"/>
      </top>
      <bottom style="thick">
        <color indexed="18"/>
      </bottom>
    </border>
    <border>
      <left style="thin"/>
      <right style="thick">
        <color indexed="18"/>
      </right>
      <top style="thick">
        <color indexed="18"/>
      </top>
      <bottom style="thick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n"/>
      <top style="thick">
        <color indexed="12"/>
      </top>
      <bottom style="thick">
        <color indexed="12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169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top" wrapText="1"/>
    </xf>
    <xf numFmtId="169" fontId="12" fillId="0" borderId="0" xfId="0" applyNumberFormat="1" applyFont="1" applyBorder="1" applyAlignment="1">
      <alignment horizontal="right" vertical="top" wrapText="1"/>
    </xf>
    <xf numFmtId="164" fontId="16" fillId="0" borderId="0" xfId="0" applyNumberFormat="1" applyFont="1" applyBorder="1" applyAlignment="1">
      <alignment horizontal="center" vertical="top" wrapText="1"/>
    </xf>
    <xf numFmtId="164" fontId="12" fillId="0" borderId="0" xfId="0" applyNumberFormat="1" applyFont="1" applyBorder="1" applyAlignment="1">
      <alignment horizontal="center" vertical="top" wrapText="1"/>
    </xf>
    <xf numFmtId="164" fontId="1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/>
    </xf>
    <xf numFmtId="169" fontId="14" fillId="0" borderId="0" xfId="0" applyNumberFormat="1" applyFont="1" applyBorder="1" applyAlignment="1">
      <alignment horizontal="left" indent="1"/>
    </xf>
    <xf numFmtId="1" fontId="14" fillId="0" borderId="0" xfId="0" applyNumberFormat="1" applyFont="1" applyBorder="1" applyAlignment="1">
      <alignment horizontal="right" indent="2"/>
    </xf>
    <xf numFmtId="0" fontId="27" fillId="0" borderId="0" xfId="0" applyFont="1" applyAlignment="1">
      <alignment horizontal="center"/>
    </xf>
    <xf numFmtId="1" fontId="28" fillId="0" borderId="0" xfId="0" applyNumberFormat="1" applyFont="1" applyAlignment="1">
      <alignment horizontal="right" indent="1"/>
    </xf>
    <xf numFmtId="0" fontId="14" fillId="0" borderId="0" xfId="0" applyFont="1" applyBorder="1" applyAlignment="1">
      <alignment horizontal="center"/>
    </xf>
    <xf numFmtId="164" fontId="27" fillId="0" borderId="1" xfId="0" applyNumberFormat="1" applyFont="1" applyBorder="1" applyAlignment="1">
      <alignment horizontal="right" indent="1"/>
    </xf>
    <xf numFmtId="0" fontId="26" fillId="0" borderId="1" xfId="0" applyFont="1" applyBorder="1" applyAlignment="1">
      <alignment horizontal="left"/>
    </xf>
    <xf numFmtId="0" fontId="27" fillId="0" borderId="1" xfId="0" applyFont="1" applyBorder="1" applyAlignment="1">
      <alignment horizontal="right" indent="1"/>
    </xf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/>
    </xf>
    <xf numFmtId="2" fontId="27" fillId="0" borderId="1" xfId="0" applyNumberFormat="1" applyFont="1" applyBorder="1" applyAlignment="1">
      <alignment horizontal="right" indent="1"/>
    </xf>
    <xf numFmtId="0" fontId="26" fillId="0" borderId="2" xfId="0" applyFont="1" applyBorder="1" applyAlignment="1">
      <alignment horizontal="left"/>
    </xf>
    <xf numFmtId="0" fontId="27" fillId="0" borderId="2" xfId="0" applyFont="1" applyBorder="1" applyAlignment="1">
      <alignment horizontal="right" indent="1"/>
    </xf>
    <xf numFmtId="164" fontId="27" fillId="0" borderId="2" xfId="0" applyNumberFormat="1" applyFont="1" applyBorder="1" applyAlignment="1">
      <alignment horizontal="right" indent="1"/>
    </xf>
    <xf numFmtId="2" fontId="27" fillId="0" borderId="2" xfId="0" applyNumberFormat="1" applyFont="1" applyBorder="1" applyAlignment="1">
      <alignment horizontal="right" indent="1"/>
    </xf>
    <xf numFmtId="0" fontId="30" fillId="0" borderId="3" xfId="0" applyFont="1" applyBorder="1" applyAlignment="1">
      <alignment horizontal="right" indent="1"/>
    </xf>
    <xf numFmtId="0" fontId="30" fillId="0" borderId="3" xfId="0" applyFont="1" applyBorder="1" applyAlignment="1">
      <alignment horizontal="left"/>
    </xf>
    <xf numFmtId="164" fontId="31" fillId="0" borderId="3" xfId="0" applyNumberFormat="1" applyFont="1" applyBorder="1" applyAlignment="1">
      <alignment horizontal="right" indent="1"/>
    </xf>
    <xf numFmtId="2" fontId="31" fillId="0" borderId="3" xfId="0" applyNumberFormat="1" applyFont="1" applyBorder="1" applyAlignment="1">
      <alignment horizontal="right" indent="1"/>
    </xf>
    <xf numFmtId="0" fontId="31" fillId="0" borderId="3" xfId="0" applyFont="1" applyBorder="1" applyAlignment="1">
      <alignment horizontal="center"/>
    </xf>
    <xf numFmtId="0" fontId="30" fillId="0" borderId="1" xfId="0" applyFont="1" applyBorder="1" applyAlignment="1">
      <alignment horizontal="right" indent="1"/>
    </xf>
    <xf numFmtId="0" fontId="30" fillId="0" borderId="1" xfId="0" applyFont="1" applyBorder="1" applyAlignment="1">
      <alignment horizontal="left"/>
    </xf>
    <xf numFmtId="0" fontId="31" fillId="0" borderId="1" xfId="0" applyFont="1" applyBorder="1" applyAlignment="1">
      <alignment horizontal="right" indent="1"/>
    </xf>
    <xf numFmtId="164" fontId="31" fillId="0" borderId="1" xfId="0" applyNumberFormat="1" applyFont="1" applyBorder="1" applyAlignment="1">
      <alignment horizontal="right" indent="1"/>
    </xf>
    <xf numFmtId="2" fontId="31" fillId="0" borderId="1" xfId="0" applyNumberFormat="1" applyFont="1" applyBorder="1" applyAlignment="1">
      <alignment horizontal="right" indent="1"/>
    </xf>
    <xf numFmtId="0" fontId="31" fillId="0" borderId="1" xfId="0" applyFont="1" applyBorder="1" applyAlignment="1">
      <alignment horizontal="center"/>
    </xf>
    <xf numFmtId="0" fontId="30" fillId="0" borderId="4" xfId="0" applyFont="1" applyFill="1" applyBorder="1" applyAlignment="1">
      <alignment horizontal="left"/>
    </xf>
    <xf numFmtId="164" fontId="31" fillId="0" borderId="4" xfId="0" applyNumberFormat="1" applyFont="1" applyFill="1" applyBorder="1" applyAlignment="1">
      <alignment horizontal="right" indent="1"/>
    </xf>
    <xf numFmtId="2" fontId="31" fillId="0" borderId="4" xfId="0" applyNumberFormat="1" applyFont="1" applyFill="1" applyBorder="1" applyAlignment="1">
      <alignment horizontal="right" indent="1"/>
    </xf>
    <xf numFmtId="0" fontId="22" fillId="0" borderId="1" xfId="0" applyFont="1" applyBorder="1" applyAlignment="1">
      <alignment/>
    </xf>
    <xf numFmtId="164" fontId="31" fillId="0" borderId="1" xfId="0" applyNumberFormat="1" applyFont="1" applyFill="1" applyBorder="1" applyAlignment="1">
      <alignment horizontal="right" indent="1"/>
    </xf>
    <xf numFmtId="0" fontId="30" fillId="0" borderId="4" xfId="0" applyFont="1" applyFill="1" applyBorder="1" applyAlignment="1">
      <alignment horizontal="right" indent="1"/>
    </xf>
    <xf numFmtId="0" fontId="30" fillId="0" borderId="1" xfId="0" applyFont="1" applyBorder="1" applyAlignment="1">
      <alignment/>
    </xf>
    <xf numFmtId="0" fontId="22" fillId="0" borderId="1" xfId="0" applyFont="1" applyBorder="1" applyAlignment="1">
      <alignment horizontal="right" indent="1"/>
    </xf>
    <xf numFmtId="0" fontId="33" fillId="0" borderId="1" xfId="0" applyFont="1" applyBorder="1" applyAlignment="1">
      <alignment/>
    </xf>
    <xf numFmtId="0" fontId="27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2" fontId="22" fillId="0" borderId="1" xfId="0" applyNumberFormat="1" applyFont="1" applyBorder="1" applyAlignment="1">
      <alignment horizontal="right" indent="1"/>
    </xf>
    <xf numFmtId="0" fontId="26" fillId="0" borderId="5" xfId="0" applyFont="1" applyBorder="1" applyAlignment="1">
      <alignment horizontal="right" indent="1"/>
    </xf>
    <xf numFmtId="0" fontId="26" fillId="0" borderId="6" xfId="0" applyFont="1" applyBorder="1" applyAlignment="1">
      <alignment horizontal="right" indent="1"/>
    </xf>
    <xf numFmtId="0" fontId="30" fillId="0" borderId="7" xfId="0" applyFont="1" applyBorder="1" applyAlignment="1">
      <alignment horizontal="right" indent="1"/>
    </xf>
    <xf numFmtId="0" fontId="30" fillId="0" borderId="5" xfId="0" applyFont="1" applyBorder="1" applyAlignment="1">
      <alignment horizontal="right" indent="1"/>
    </xf>
    <xf numFmtId="0" fontId="30" fillId="0" borderId="8" xfId="0" applyFont="1" applyFill="1" applyBorder="1" applyAlignment="1">
      <alignment horizontal="right" indent="1"/>
    </xf>
    <xf numFmtId="0" fontId="30" fillId="0" borderId="5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9" xfId="0" applyFont="1" applyBorder="1" applyAlignment="1">
      <alignment/>
    </xf>
    <xf numFmtId="0" fontId="24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9" xfId="0" applyFont="1" applyBorder="1" applyAlignment="1">
      <alignment/>
    </xf>
    <xf numFmtId="0" fontId="32" fillId="0" borderId="12" xfId="0" applyFont="1" applyFill="1" applyBorder="1" applyAlignment="1">
      <alignment/>
    </xf>
    <xf numFmtId="0" fontId="22" fillId="0" borderId="9" xfId="0" applyFont="1" applyBorder="1" applyAlignment="1">
      <alignment/>
    </xf>
    <xf numFmtId="0" fontId="26" fillId="0" borderId="13" xfId="0" applyFont="1" applyBorder="1" applyAlignment="1">
      <alignment horizontal="right" indent="1"/>
    </xf>
    <xf numFmtId="0" fontId="26" fillId="0" borderId="14" xfId="0" applyFont="1" applyBorder="1" applyAlignment="1">
      <alignment horizontal="left"/>
    </xf>
    <xf numFmtId="0" fontId="27" fillId="0" borderId="14" xfId="0" applyFont="1" applyBorder="1" applyAlignment="1">
      <alignment horizontal="right" indent="1"/>
    </xf>
    <xf numFmtId="164" fontId="27" fillId="0" borderId="14" xfId="0" applyNumberFormat="1" applyFont="1" applyBorder="1" applyAlignment="1">
      <alignment horizontal="right" indent="1"/>
    </xf>
    <xf numFmtId="2" fontId="27" fillId="0" borderId="14" xfId="0" applyNumberFormat="1" applyFont="1" applyBorder="1" applyAlignment="1">
      <alignment horizontal="right" indent="1"/>
    </xf>
    <xf numFmtId="0" fontId="27" fillId="0" borderId="14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right" indent="1"/>
    </xf>
    <xf numFmtId="0" fontId="35" fillId="0" borderId="20" xfId="0" applyFont="1" applyBorder="1" applyAlignment="1">
      <alignment horizontal="left"/>
    </xf>
    <xf numFmtId="0" fontId="36" fillId="0" borderId="20" xfId="0" applyFont="1" applyBorder="1" applyAlignment="1">
      <alignment horizontal="right" indent="1"/>
    </xf>
    <xf numFmtId="0" fontId="36" fillId="0" borderId="20" xfId="0" applyFont="1" applyBorder="1" applyAlignment="1">
      <alignment horizontal="center"/>
    </xf>
    <xf numFmtId="0" fontId="37" fillId="0" borderId="21" xfId="0" applyFont="1" applyBorder="1" applyAlignment="1">
      <alignment/>
    </xf>
    <xf numFmtId="0" fontId="34" fillId="0" borderId="22" xfId="0" applyFont="1" applyBorder="1" applyAlignment="1">
      <alignment horizontal="right" indent="1"/>
    </xf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right" indent="1"/>
    </xf>
    <xf numFmtId="0" fontId="36" fillId="0" borderId="0" xfId="0" applyFont="1" applyBorder="1" applyAlignment="1">
      <alignment horizontal="center"/>
    </xf>
    <xf numFmtId="0" fontId="37" fillId="0" borderId="23" xfId="0" applyFont="1" applyBorder="1" applyAlignment="1">
      <alignment/>
    </xf>
    <xf numFmtId="0" fontId="34" fillId="0" borderId="24" xfId="0" applyFont="1" applyBorder="1" applyAlignment="1">
      <alignment horizontal="right" indent="1"/>
    </xf>
    <xf numFmtId="0" fontId="35" fillId="0" borderId="25" xfId="0" applyFont="1" applyBorder="1" applyAlignment="1">
      <alignment horizontal="left"/>
    </xf>
    <xf numFmtId="0" fontId="36" fillId="0" borderId="25" xfId="0" applyFont="1" applyBorder="1" applyAlignment="1">
      <alignment horizontal="right" indent="1"/>
    </xf>
    <xf numFmtId="0" fontId="36" fillId="0" borderId="25" xfId="0" applyFont="1" applyBorder="1" applyAlignment="1">
      <alignment horizontal="center"/>
    </xf>
    <xf numFmtId="0" fontId="37" fillId="0" borderId="26" xfId="0" applyFont="1" applyBorder="1" applyAlignment="1">
      <alignment/>
    </xf>
    <xf numFmtId="0" fontId="1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32" xfId="0" applyFont="1" applyBorder="1" applyAlignment="1">
      <alignment/>
    </xf>
    <xf numFmtId="0" fontId="25" fillId="0" borderId="0" xfId="0" applyFont="1" applyBorder="1" applyAlignment="1">
      <alignment horizontal="left" indent="1"/>
    </xf>
    <xf numFmtId="0" fontId="3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right" vertical="top" wrapText="1" indent="1"/>
    </xf>
    <xf numFmtId="164" fontId="10" fillId="2" borderId="33" xfId="0" applyNumberFormat="1" applyFont="1" applyFill="1" applyBorder="1" applyAlignment="1" applyProtection="1">
      <alignment/>
      <protection/>
    </xf>
    <xf numFmtId="0" fontId="45" fillId="3" borderId="0" xfId="0" applyFont="1" applyFill="1" applyBorder="1" applyAlignment="1">
      <alignment horizontal="right" indent="1"/>
    </xf>
    <xf numFmtId="169" fontId="45" fillId="3" borderId="0" xfId="0" applyNumberFormat="1" applyFont="1" applyFill="1" applyBorder="1" applyAlignment="1">
      <alignment horizontal="right" indent="1"/>
    </xf>
    <xf numFmtId="164" fontId="46" fillId="2" borderId="33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64" fontId="7" fillId="2" borderId="33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164" fontId="6" fillId="0" borderId="0" xfId="0" applyNumberFormat="1" applyFont="1" applyAlignment="1">
      <alignment/>
    </xf>
    <xf numFmtId="0" fontId="28" fillId="4" borderId="0" xfId="0" applyFont="1" applyFill="1" applyAlignment="1">
      <alignment horizontal="center"/>
    </xf>
    <xf numFmtId="171" fontId="48" fillId="0" borderId="0" xfId="0" applyNumberFormat="1" applyFont="1" applyAlignment="1">
      <alignment/>
    </xf>
    <xf numFmtId="164" fontId="52" fillId="2" borderId="33" xfId="0" applyNumberFormat="1" applyFont="1" applyFill="1" applyBorder="1" applyAlignment="1" applyProtection="1">
      <alignment/>
      <protection/>
    </xf>
    <xf numFmtId="164" fontId="56" fillId="2" borderId="33" xfId="0" applyNumberFormat="1" applyFont="1" applyFill="1" applyBorder="1" applyAlignment="1" applyProtection="1">
      <alignment/>
      <protection/>
    </xf>
    <xf numFmtId="0" fontId="0" fillId="5" borderId="0" xfId="0" applyFill="1" applyAlignment="1">
      <alignment/>
    </xf>
    <xf numFmtId="0" fontId="59" fillId="4" borderId="0" xfId="0" applyFont="1" applyFill="1" applyAlignment="1">
      <alignment horizontal="right"/>
    </xf>
    <xf numFmtId="169" fontId="61" fillId="4" borderId="0" xfId="0" applyNumberFormat="1" applyFont="1" applyFill="1" applyAlignment="1">
      <alignment horizontal="right"/>
    </xf>
    <xf numFmtId="0" fontId="61" fillId="4" borderId="0" xfId="0" applyFont="1" applyFill="1" applyAlignment="1">
      <alignment horizontal="left" indent="1"/>
    </xf>
    <xf numFmtId="0" fontId="62" fillId="5" borderId="0" xfId="0" applyFont="1" applyFill="1" applyAlignment="1">
      <alignment horizontal="left"/>
    </xf>
    <xf numFmtId="164" fontId="4" fillId="0" borderId="0" xfId="0" applyNumberFormat="1" applyFont="1" applyAlignment="1">
      <alignment horizontal="right" indent="1"/>
    </xf>
    <xf numFmtId="0" fontId="0" fillId="0" borderId="34" xfId="0" applyBorder="1" applyAlignment="1">
      <alignment horizontal="right" vertical="center" indent="1"/>
    </xf>
    <xf numFmtId="169" fontId="0" fillId="0" borderId="34" xfId="0" applyNumberFormat="1" applyBorder="1" applyAlignment="1">
      <alignment horizontal="right" vertical="center" indent="1"/>
    </xf>
    <xf numFmtId="164" fontId="0" fillId="0" borderId="34" xfId="0" applyNumberFormat="1" applyBorder="1" applyAlignment="1">
      <alignment horizontal="right" vertical="center" indent="1"/>
    </xf>
    <xf numFmtId="164" fontId="0" fillId="0" borderId="35" xfId="0" applyNumberFormat="1" applyBorder="1" applyAlignment="1">
      <alignment horizontal="right" vertical="center" indent="1"/>
    </xf>
    <xf numFmtId="0" fontId="63" fillId="4" borderId="0" xfId="0" applyFont="1" applyFill="1" applyAlignment="1">
      <alignment horizontal="right"/>
    </xf>
    <xf numFmtId="0" fontId="64" fillId="4" borderId="0" xfId="0" applyFont="1" applyFill="1" applyAlignment="1">
      <alignment horizontal="center"/>
    </xf>
    <xf numFmtId="164" fontId="61" fillId="4" borderId="0" xfId="0" applyNumberFormat="1" applyFont="1" applyFill="1" applyAlignment="1">
      <alignment horizontal="right"/>
    </xf>
    <xf numFmtId="0" fontId="0" fillId="0" borderId="36" xfId="0" applyBorder="1" applyAlignment="1">
      <alignment horizontal="right" vertical="center" indent="1"/>
    </xf>
    <xf numFmtId="11" fontId="19" fillId="0" borderId="36" xfId="0" applyNumberFormat="1" applyFont="1" applyBorder="1" applyAlignment="1">
      <alignment horizontal="right" vertical="center" indent="1"/>
    </xf>
    <xf numFmtId="169" fontId="0" fillId="0" borderId="36" xfId="0" applyNumberFormat="1" applyBorder="1" applyAlignment="1">
      <alignment horizontal="right" vertical="center" indent="1"/>
    </xf>
    <xf numFmtId="164" fontId="0" fillId="0" borderId="36" xfId="0" applyNumberFormat="1" applyBorder="1" applyAlignment="1">
      <alignment horizontal="right" vertical="center" indent="1"/>
    </xf>
    <xf numFmtId="164" fontId="0" fillId="0" borderId="37" xfId="0" applyNumberFormat="1" applyBorder="1" applyAlignment="1">
      <alignment horizontal="right" vertical="center" indent="1"/>
    </xf>
    <xf numFmtId="11" fontId="19" fillId="0" borderId="34" xfId="0" applyNumberFormat="1" applyFont="1" applyBorder="1" applyAlignment="1">
      <alignment horizontal="right" vertical="center" indent="1"/>
    </xf>
    <xf numFmtId="0" fontId="28" fillId="0" borderId="38" xfId="0" applyFont="1" applyBorder="1" applyAlignment="1">
      <alignment horizontal="right" vertical="center" indent="1"/>
    </xf>
    <xf numFmtId="169" fontId="28" fillId="0" borderId="38" xfId="0" applyNumberFormat="1" applyFont="1" applyBorder="1" applyAlignment="1">
      <alignment horizontal="right" vertical="center" indent="1"/>
    </xf>
    <xf numFmtId="0" fontId="28" fillId="0" borderId="39" xfId="0" applyFont="1" applyBorder="1" applyAlignment="1">
      <alignment horizontal="right" vertical="center" indent="1"/>
    </xf>
    <xf numFmtId="2" fontId="28" fillId="0" borderId="38" xfId="0" applyNumberFormat="1" applyFont="1" applyBorder="1" applyAlignment="1">
      <alignment horizontal="right" vertical="center" indent="1"/>
    </xf>
    <xf numFmtId="0" fontId="66" fillId="4" borderId="0" xfId="0" applyFont="1" applyFill="1" applyAlignment="1">
      <alignment horizontal="left" indent="1"/>
    </xf>
    <xf numFmtId="169" fontId="0" fillId="0" borderId="0" xfId="0" applyNumberFormat="1" applyFont="1" applyBorder="1" applyAlignment="1">
      <alignment horizontal="right" vertical="center" indent="1"/>
    </xf>
    <xf numFmtId="0" fontId="17" fillId="6" borderId="27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18" fillId="6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164" fontId="28" fillId="4" borderId="0" xfId="0" applyNumberFormat="1" applyFont="1" applyFill="1" applyAlignment="1">
      <alignment horizontal="right" vertical="center" indent="1"/>
    </xf>
    <xf numFmtId="0" fontId="70" fillId="4" borderId="0" xfId="0" applyFont="1" applyFill="1" applyAlignment="1">
      <alignment horizontal="right"/>
    </xf>
    <xf numFmtId="0" fontId="6" fillId="6" borderId="0" xfId="0" applyFont="1" applyFill="1" applyAlignment="1">
      <alignment/>
    </xf>
    <xf numFmtId="0" fontId="76" fillId="6" borderId="0" xfId="0" applyFont="1" applyFill="1" applyAlignment="1">
      <alignment/>
    </xf>
    <xf numFmtId="164" fontId="21" fillId="0" borderId="40" xfId="0" applyNumberFormat="1" applyFont="1" applyBorder="1" applyAlignment="1" applyProtection="1">
      <alignment horizontal="center" vertical="justify"/>
      <protection/>
    </xf>
    <xf numFmtId="0" fontId="41" fillId="0" borderId="41" xfId="0" applyFont="1" applyBorder="1" applyAlignment="1">
      <alignment horizontal="center" vertical="justify"/>
    </xf>
    <xf numFmtId="0" fontId="6" fillId="7" borderId="42" xfId="0" applyFont="1" applyFill="1" applyBorder="1" applyAlignment="1">
      <alignment horizontal="center"/>
    </xf>
    <xf numFmtId="0" fontId="77" fillId="7" borderId="43" xfId="0" applyFont="1" applyFill="1" applyBorder="1" applyAlignment="1">
      <alignment horizontal="center"/>
    </xf>
    <xf numFmtId="0" fontId="78" fillId="7" borderId="43" xfId="0" applyFont="1" applyFill="1" applyBorder="1" applyAlignment="1">
      <alignment horizontal="center"/>
    </xf>
    <xf numFmtId="0" fontId="77" fillId="7" borderId="44" xfId="0" applyFont="1" applyFill="1" applyBorder="1" applyAlignment="1">
      <alignment horizontal="center"/>
    </xf>
    <xf numFmtId="0" fontId="6" fillId="7" borderId="45" xfId="0" applyFont="1" applyFill="1" applyBorder="1" applyAlignment="1">
      <alignment horizontal="center"/>
    </xf>
    <xf numFmtId="164" fontId="48" fillId="0" borderId="0" xfId="0" applyNumberFormat="1" applyFont="1" applyBorder="1" applyAlignment="1">
      <alignment horizontal="right" vertical="center" indent="1"/>
    </xf>
    <xf numFmtId="2" fontId="48" fillId="0" borderId="0" xfId="0" applyNumberFormat="1" applyFont="1" applyBorder="1" applyAlignment="1">
      <alignment horizontal="right" vertical="center" indent="1"/>
    </xf>
    <xf numFmtId="164" fontId="48" fillId="0" borderId="46" xfId="0" applyNumberFormat="1" applyFont="1" applyBorder="1" applyAlignment="1">
      <alignment horizontal="right" vertical="center" indent="1"/>
    </xf>
    <xf numFmtId="0" fontId="6" fillId="7" borderId="47" xfId="0" applyFont="1" applyFill="1" applyBorder="1" applyAlignment="1">
      <alignment horizontal="center"/>
    </xf>
    <xf numFmtId="164" fontId="48" fillId="0" borderId="48" xfId="0" applyNumberFormat="1" applyFont="1" applyBorder="1" applyAlignment="1">
      <alignment horizontal="right" vertical="center" indent="1"/>
    </xf>
    <xf numFmtId="2" fontId="48" fillId="4" borderId="48" xfId="0" applyNumberFormat="1" applyFont="1" applyFill="1" applyBorder="1" applyAlignment="1">
      <alignment horizontal="right" vertical="center" indent="1"/>
    </xf>
    <xf numFmtId="2" fontId="48" fillId="0" borderId="48" xfId="0" applyNumberFormat="1" applyFont="1" applyBorder="1" applyAlignment="1">
      <alignment horizontal="right" vertical="center" indent="1"/>
    </xf>
    <xf numFmtId="164" fontId="48" fillId="4" borderId="49" xfId="0" applyNumberFormat="1" applyFont="1" applyFill="1" applyBorder="1" applyAlignment="1">
      <alignment horizontal="right" vertical="center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7"/>
  <sheetViews>
    <sheetView zoomScale="160" zoomScaleNormal="160" workbookViewId="0" topLeftCell="A1">
      <selection activeCell="D10" sqref="D10"/>
    </sheetView>
  </sheetViews>
  <sheetFormatPr defaultColWidth="9.140625" defaultRowHeight="12.75"/>
  <cols>
    <col min="1" max="1" width="16.7109375" style="0" customWidth="1"/>
    <col min="2" max="2" width="10.8515625" style="0" customWidth="1"/>
    <col min="3" max="9" width="10.7109375" style="0" customWidth="1"/>
    <col min="10" max="10" width="9.7109375" style="0" customWidth="1"/>
    <col min="11" max="11" width="11.00390625" style="0" customWidth="1"/>
    <col min="12" max="12" width="10.7109375" style="0" customWidth="1"/>
    <col min="13" max="13" width="10.57421875" style="0" customWidth="1"/>
    <col min="14" max="14" width="8.7109375" style="0" customWidth="1"/>
    <col min="17" max="17" width="13.7109375" style="0" bestFit="1" customWidth="1"/>
    <col min="18" max="19" width="9.57421875" style="0" bestFit="1" customWidth="1"/>
  </cols>
  <sheetData>
    <row r="1" spans="1:20" ht="21.75" customHeight="1" thickBot="1" thickTop="1">
      <c r="A1" s="153" t="s">
        <v>13</v>
      </c>
      <c r="B1" s="154" t="s">
        <v>3</v>
      </c>
      <c r="C1" s="155" t="s">
        <v>4</v>
      </c>
      <c r="D1" s="154" t="s">
        <v>5</v>
      </c>
      <c r="E1" s="154" t="s">
        <v>6</v>
      </c>
      <c r="F1" s="154" t="s">
        <v>7</v>
      </c>
      <c r="G1" s="154" t="s">
        <v>8</v>
      </c>
      <c r="H1" s="154" t="s">
        <v>88</v>
      </c>
      <c r="I1" s="156" t="s">
        <v>89</v>
      </c>
      <c r="J1" s="3"/>
      <c r="K1" s="8"/>
      <c r="L1" s="9"/>
      <c r="M1" s="113"/>
      <c r="N1" s="23"/>
      <c r="O1" s="10"/>
      <c r="P1" s="10"/>
      <c r="Q1" s="10"/>
      <c r="R1" s="11"/>
      <c r="S1" s="11"/>
      <c r="T1" s="3"/>
    </row>
    <row r="2" spans="1:20" ht="16.5" customHeight="1" thickTop="1">
      <c r="A2" s="109" t="s">
        <v>37</v>
      </c>
      <c r="B2" s="134">
        <v>7700</v>
      </c>
      <c r="C2" s="146">
        <v>1.89E-05</v>
      </c>
      <c r="D2" s="134">
        <v>282.5</v>
      </c>
      <c r="E2" s="134">
        <v>21.9</v>
      </c>
      <c r="F2" s="134">
        <v>987</v>
      </c>
      <c r="G2" s="135">
        <f>0.981*F2</f>
        <v>968.247</v>
      </c>
      <c r="H2" s="136">
        <f>G2/D2</f>
        <v>3.427423008849557</v>
      </c>
      <c r="I2" s="137">
        <f>0.18*SQRT(E2)/D2*1000</f>
        <v>2.981783521732483</v>
      </c>
      <c r="J2" s="3"/>
      <c r="K2" s="12"/>
      <c r="L2" s="13"/>
      <c r="N2" s="24"/>
      <c r="O2" s="15"/>
      <c r="P2" s="16"/>
      <c r="Q2" s="15"/>
      <c r="R2" s="17"/>
      <c r="S2" s="17"/>
      <c r="T2" s="3"/>
    </row>
    <row r="3" spans="1:20" ht="15" customHeight="1">
      <c r="A3" s="161" t="s">
        <v>90</v>
      </c>
      <c r="B3" s="162"/>
      <c r="G3" s="6"/>
      <c r="J3" s="152"/>
      <c r="K3" s="3"/>
      <c r="L3" s="1"/>
      <c r="N3" s="25"/>
      <c r="O3" s="3"/>
      <c r="P3" s="3"/>
      <c r="Q3" s="3"/>
      <c r="R3" s="18"/>
      <c r="S3" s="3"/>
      <c r="T3" s="3"/>
    </row>
    <row r="4" spans="1:20" ht="15" customHeight="1">
      <c r="A4" s="116" t="s">
        <v>117</v>
      </c>
      <c r="B4" s="117">
        <v>11</v>
      </c>
      <c r="J4" s="3"/>
      <c r="K4" s="3"/>
      <c r="L4" s="3"/>
      <c r="N4" s="25"/>
      <c r="O4" s="3"/>
      <c r="P4" s="3"/>
      <c r="Q4" s="3"/>
      <c r="R4" s="18"/>
      <c r="S4" s="3"/>
      <c r="T4" s="3"/>
    </row>
    <row r="5" spans="1:20" ht="18.75">
      <c r="A5" s="126" t="s">
        <v>103</v>
      </c>
      <c r="B5" s="118">
        <v>9</v>
      </c>
      <c r="J5" s="3"/>
      <c r="K5" s="12"/>
      <c r="L5" s="13"/>
      <c r="N5" s="14"/>
      <c r="O5" s="15"/>
      <c r="P5" s="16"/>
      <c r="Q5" s="15"/>
      <c r="R5" s="17"/>
      <c r="S5" s="17"/>
      <c r="T5" s="3"/>
    </row>
    <row r="6" spans="1:20" ht="18">
      <c r="A6" s="126" t="s">
        <v>104</v>
      </c>
      <c r="B6" s="118">
        <v>24.5</v>
      </c>
      <c r="E6" s="132" t="s">
        <v>112</v>
      </c>
      <c r="F6" s="128"/>
      <c r="G6" s="128"/>
      <c r="J6" s="3"/>
      <c r="K6" s="12"/>
      <c r="L6" s="13"/>
      <c r="N6" s="14"/>
      <c r="O6" s="15"/>
      <c r="P6" s="16"/>
      <c r="Q6" s="15"/>
      <c r="R6" s="17"/>
      <c r="S6" s="17"/>
      <c r="T6" s="3"/>
    </row>
    <row r="7" spans="1:20" ht="21">
      <c r="A7" s="127" t="s">
        <v>105</v>
      </c>
      <c r="B7" s="118">
        <v>1.6</v>
      </c>
      <c r="E7" s="129" t="s">
        <v>111</v>
      </c>
      <c r="F7" s="130">
        <f>Pomosen!C23</f>
        <v>2499.396048174641</v>
      </c>
      <c r="G7" s="131" t="s">
        <v>91</v>
      </c>
      <c r="J7" s="3"/>
      <c r="K7" s="12"/>
      <c r="L7" s="13"/>
      <c r="M7" s="4"/>
      <c r="N7" s="14"/>
      <c r="O7" s="15"/>
      <c r="P7" s="16"/>
      <c r="Q7" s="15"/>
      <c r="R7" s="17"/>
      <c r="S7" s="17"/>
      <c r="T7" s="3"/>
    </row>
    <row r="8" spans="1:20" ht="21">
      <c r="A8" s="127" t="s">
        <v>106</v>
      </c>
      <c r="B8" s="118">
        <v>2</v>
      </c>
      <c r="E8" s="138" t="s">
        <v>114</v>
      </c>
      <c r="F8" s="140">
        <f>Pomosen!F23</f>
        <v>14.215133283898645</v>
      </c>
      <c r="G8" s="151" t="s">
        <v>116</v>
      </c>
      <c r="J8" s="4"/>
      <c r="K8" s="12"/>
      <c r="L8" s="13"/>
      <c r="M8" s="114"/>
      <c r="N8" s="14"/>
      <c r="O8" s="15"/>
      <c r="P8" s="16"/>
      <c r="Q8" s="15"/>
      <c r="R8" s="17"/>
      <c r="S8" s="17"/>
      <c r="T8" s="3"/>
    </row>
    <row r="9" spans="1:20" ht="19.5">
      <c r="A9" s="160" t="s">
        <v>123</v>
      </c>
      <c r="B9" s="159"/>
      <c r="E9" s="158" t="s">
        <v>122</v>
      </c>
      <c r="F9" s="130">
        <f>1000*F8/B13</f>
        <v>1096.0745230218695</v>
      </c>
      <c r="G9" s="131" t="s">
        <v>91</v>
      </c>
      <c r="J9" s="4"/>
      <c r="K9" s="12"/>
      <c r="L9" s="13"/>
      <c r="M9" s="14"/>
      <c r="N9" s="14"/>
      <c r="O9" s="15"/>
      <c r="P9" s="16"/>
      <c r="Q9" s="15"/>
      <c r="R9" s="17"/>
      <c r="S9" s="17"/>
      <c r="T9" s="3"/>
    </row>
    <row r="10" spans="1:20" ht="15.75">
      <c r="A10" s="119" t="s">
        <v>107</v>
      </c>
      <c r="B10" s="133">
        <f>B7*I2</f>
        <v>4.770853634771973</v>
      </c>
      <c r="J10" s="3"/>
      <c r="K10" s="12"/>
      <c r="L10" s="13"/>
      <c r="M10" s="14"/>
      <c r="N10" s="14"/>
      <c r="O10" s="15"/>
      <c r="P10" s="16"/>
      <c r="Q10" s="15"/>
      <c r="R10" s="17"/>
      <c r="S10" s="17"/>
      <c r="T10" s="3"/>
    </row>
    <row r="11" spans="1:20" ht="15.75">
      <c r="A11" s="119" t="s">
        <v>108</v>
      </c>
      <c r="B11" s="133">
        <f>B8*B10</f>
        <v>9.541707269543947</v>
      </c>
      <c r="J11" s="3"/>
      <c r="K11" s="12"/>
      <c r="L11" s="13"/>
      <c r="M11" s="14"/>
      <c r="N11" s="14"/>
      <c r="O11" s="15"/>
      <c r="P11" s="16"/>
      <c r="Q11" s="15"/>
      <c r="R11" s="17"/>
      <c r="S11" s="17"/>
      <c r="T11" s="3"/>
    </row>
    <row r="12" spans="1:20" ht="15">
      <c r="A12" s="121" t="s">
        <v>113</v>
      </c>
      <c r="B12" s="133">
        <f>H2+B10</f>
        <v>8.198276643621531</v>
      </c>
      <c r="C12" s="111"/>
      <c r="J12" s="3"/>
      <c r="K12" s="12"/>
      <c r="L12" s="13"/>
      <c r="M12" s="14"/>
      <c r="N12" s="14"/>
      <c r="O12" s="15"/>
      <c r="P12" s="16"/>
      <c r="Q12" s="15"/>
      <c r="R12" s="17"/>
      <c r="S12" s="17"/>
      <c r="T12" s="3"/>
    </row>
    <row r="13" spans="1:20" ht="15">
      <c r="A13" s="121" t="s">
        <v>109</v>
      </c>
      <c r="B13" s="133">
        <f>H2+B11</f>
        <v>12.969130278393504</v>
      </c>
      <c r="C13" s="26"/>
      <c r="J13" s="3"/>
      <c r="K13" s="12"/>
      <c r="L13" s="13"/>
      <c r="M13" s="14"/>
      <c r="N13" s="14"/>
      <c r="O13" s="15"/>
      <c r="P13" s="16"/>
      <c r="Q13" s="15"/>
      <c r="R13" s="17"/>
      <c r="S13" s="17"/>
      <c r="T13" s="3"/>
    </row>
    <row r="14" spans="1:20" ht="15.75">
      <c r="A14" s="122"/>
      <c r="B14" s="123"/>
      <c r="C14" s="3"/>
      <c r="J14" s="3"/>
      <c r="K14" s="12"/>
      <c r="L14" s="13"/>
      <c r="M14" s="14"/>
      <c r="N14" s="14"/>
      <c r="O14" s="15"/>
      <c r="P14" s="16"/>
      <c r="Q14" s="15"/>
      <c r="R14" s="17"/>
      <c r="S14" s="17"/>
      <c r="T14" s="3"/>
    </row>
    <row r="15" spans="1:20" ht="15.75">
      <c r="A15" s="120"/>
      <c r="B15" s="120"/>
      <c r="C15" s="26"/>
      <c r="J15" s="3"/>
      <c r="K15" s="12"/>
      <c r="L15" s="115"/>
      <c r="M15" s="14"/>
      <c r="N15" s="14"/>
      <c r="O15" s="15"/>
      <c r="P15" s="16"/>
      <c r="Q15" s="15"/>
      <c r="R15" s="17"/>
      <c r="S15" s="17"/>
      <c r="T15" s="3"/>
    </row>
    <row r="16" spans="1:20" ht="18" customHeight="1">
      <c r="A16" s="120"/>
      <c r="B16" s="120"/>
      <c r="D16" s="30"/>
      <c r="E16" s="27"/>
      <c r="F16" s="3"/>
      <c r="G16" s="3"/>
      <c r="J16" s="3"/>
      <c r="K16" s="12"/>
      <c r="L16" s="115"/>
      <c r="M16" s="14"/>
      <c r="N16" s="14"/>
      <c r="O16" s="15"/>
      <c r="P16" s="16"/>
      <c r="Q16" s="15"/>
      <c r="R16" s="17"/>
      <c r="S16" s="17"/>
      <c r="T16" s="3"/>
    </row>
    <row r="17" spans="1:20" ht="18" customHeight="1">
      <c r="A17" s="120"/>
      <c r="B17" s="120"/>
      <c r="D17" s="3"/>
      <c r="E17" s="3"/>
      <c r="F17" s="3"/>
      <c r="G17" s="3"/>
      <c r="H17" s="3"/>
      <c r="I17" s="112"/>
      <c r="J17" s="3"/>
      <c r="K17" s="12"/>
      <c r="L17" s="115"/>
      <c r="M17" s="14"/>
      <c r="N17" s="14"/>
      <c r="O17" s="15"/>
      <c r="P17" s="16"/>
      <c r="Q17" s="15"/>
      <c r="R17" s="20"/>
      <c r="S17" s="20"/>
      <c r="T17" s="3"/>
    </row>
    <row r="18" spans="1:20" ht="18" customHeight="1">
      <c r="A18" s="120"/>
      <c r="B18" s="120"/>
      <c r="K18" s="12"/>
      <c r="L18" s="115"/>
      <c r="M18" s="14"/>
      <c r="N18" s="14"/>
      <c r="O18" s="15"/>
      <c r="P18" s="16"/>
      <c r="Q18" s="15"/>
      <c r="R18" s="20"/>
      <c r="S18" s="20"/>
      <c r="T18" s="3"/>
    </row>
    <row r="19" spans="1:20" ht="15" customHeight="1">
      <c r="A19" s="120"/>
      <c r="B19" s="120"/>
      <c r="K19" s="12"/>
      <c r="L19" s="115"/>
      <c r="M19" s="14"/>
      <c r="N19" s="14"/>
      <c r="O19" s="15"/>
      <c r="P19" s="16"/>
      <c r="Q19" s="15"/>
      <c r="R19" s="20"/>
      <c r="S19" s="20"/>
      <c r="T19" s="3"/>
    </row>
    <row r="20" spans="11:20" ht="13.5">
      <c r="K20" s="5"/>
      <c r="M20" s="14"/>
      <c r="N20" s="1"/>
      <c r="O20" s="2"/>
      <c r="P20" s="2"/>
      <c r="Q20" s="3"/>
      <c r="R20" s="3"/>
      <c r="S20" s="3"/>
      <c r="T20" s="3"/>
    </row>
    <row r="21" spans="11:21" ht="15">
      <c r="K21" s="19"/>
      <c r="L21" s="21"/>
      <c r="M21" s="3"/>
      <c r="N21" s="14"/>
      <c r="O21" s="3"/>
      <c r="P21" s="3"/>
      <c r="Q21" s="3"/>
      <c r="R21" s="3"/>
      <c r="S21" s="3"/>
      <c r="T21" s="3"/>
      <c r="U21" s="3"/>
    </row>
    <row r="22" spans="11:21" ht="13.5">
      <c r="K22" s="3"/>
      <c r="L22" s="3"/>
      <c r="M22" s="3"/>
      <c r="N22" s="14"/>
      <c r="O22" s="3"/>
      <c r="P22" s="3"/>
      <c r="Q22" s="3"/>
      <c r="R22" s="7"/>
      <c r="S22" s="3"/>
      <c r="T22" s="3"/>
      <c r="U22" s="3"/>
    </row>
    <row r="23" spans="11:21" ht="13.5">
      <c r="K23" s="3"/>
      <c r="L23" s="3"/>
      <c r="M23" s="3"/>
      <c r="N23" s="14"/>
      <c r="O23" s="3"/>
      <c r="P23" s="3"/>
      <c r="Q23" s="3"/>
      <c r="R23" s="3"/>
      <c r="S23" s="3"/>
      <c r="T23" s="3"/>
      <c r="U23" s="3"/>
    </row>
    <row r="24" ht="13.5">
      <c r="N24" s="1"/>
    </row>
    <row r="25" ht="12.75">
      <c r="N25" s="3"/>
    </row>
    <row r="26" ht="12.75">
      <c r="N26" s="3"/>
    </row>
    <row r="27" ht="12.75">
      <c r="N27" s="3"/>
    </row>
  </sheetData>
  <sheetProtection/>
  <mergeCells count="1">
    <mergeCell ref="A3:B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4"/>
  <sheetViews>
    <sheetView zoomScale="130" zoomScaleNormal="130" workbookViewId="0" topLeftCell="A1">
      <selection activeCell="B12" sqref="B12:J12"/>
    </sheetView>
  </sheetViews>
  <sheetFormatPr defaultColWidth="9.140625" defaultRowHeight="12.75"/>
  <cols>
    <col min="1" max="1" width="5.421875" style="0" customWidth="1"/>
    <col min="2" max="2" width="18.57421875" style="0" customWidth="1"/>
    <col min="3" max="3" width="7.8515625" style="0" customWidth="1"/>
    <col min="4" max="4" width="10.28125" style="0" customWidth="1"/>
    <col min="5" max="5" width="8.140625" style="0" customWidth="1"/>
    <col min="6" max="6" width="7.28125" style="0" customWidth="1"/>
    <col min="7" max="7" width="8.57421875" style="0" customWidth="1"/>
    <col min="11" max="11" width="3.7109375" style="0" customWidth="1"/>
    <col min="12" max="12" width="5.28125" style="0" customWidth="1"/>
    <col min="13" max="13" width="9.28125" style="0" customWidth="1"/>
    <col min="14" max="14" width="5.57421875" style="0" customWidth="1"/>
    <col min="15" max="15" width="7.7109375" style="0" customWidth="1"/>
    <col min="16" max="17" width="7.57421875" style="0" customWidth="1"/>
    <col min="18" max="18" width="4.57421875" style="0" customWidth="1"/>
    <col min="19" max="19" width="15.140625" style="0" customWidth="1"/>
  </cols>
  <sheetData>
    <row r="1" spans="1:19" ht="17.25" thickBot="1" thickTop="1">
      <c r="A1" s="22" t="s">
        <v>0</v>
      </c>
      <c r="B1" s="104" t="s">
        <v>13</v>
      </c>
      <c r="C1" s="105" t="s">
        <v>3</v>
      </c>
      <c r="D1" s="106" t="s">
        <v>4</v>
      </c>
      <c r="E1" s="105" t="s">
        <v>5</v>
      </c>
      <c r="F1" s="105" t="s">
        <v>6</v>
      </c>
      <c r="G1" s="105" t="s">
        <v>7</v>
      </c>
      <c r="H1" s="105" t="s">
        <v>8</v>
      </c>
      <c r="I1" s="105" t="s">
        <v>88</v>
      </c>
      <c r="J1" s="107" t="s">
        <v>89</v>
      </c>
      <c r="L1" s="85" t="s">
        <v>0</v>
      </c>
      <c r="M1" s="86" t="s">
        <v>20</v>
      </c>
      <c r="N1" s="87" t="s">
        <v>21</v>
      </c>
      <c r="O1" s="87" t="s">
        <v>22</v>
      </c>
      <c r="P1" s="87" t="s">
        <v>69</v>
      </c>
      <c r="Q1" s="87" t="s">
        <v>23</v>
      </c>
      <c r="R1" s="87" t="s">
        <v>1</v>
      </c>
      <c r="S1" s="88" t="s">
        <v>24</v>
      </c>
    </row>
    <row r="2" spans="1:19" ht="13.5" thickTop="1">
      <c r="A2" s="29">
        <v>1</v>
      </c>
      <c r="B2" s="108" t="s">
        <v>9</v>
      </c>
      <c r="C2" s="141">
        <v>8100</v>
      </c>
      <c r="D2" s="142">
        <v>1.91E-05</v>
      </c>
      <c r="E2" s="141">
        <v>17.85</v>
      </c>
      <c r="F2" s="141">
        <v>5.4</v>
      </c>
      <c r="G2" s="141">
        <v>62</v>
      </c>
      <c r="H2" s="143">
        <f>0.981*G2</f>
        <v>60.821999999999996</v>
      </c>
      <c r="I2" s="144">
        <f>H2/E2</f>
        <v>3.407394957983193</v>
      </c>
      <c r="J2" s="145">
        <f>0.18*SQRT(F2)/E2*1000</f>
        <v>23.433176548481846</v>
      </c>
      <c r="L2" s="78">
        <v>1</v>
      </c>
      <c r="M2" s="79" t="s">
        <v>25</v>
      </c>
      <c r="N2" s="80">
        <v>110</v>
      </c>
      <c r="O2" s="81">
        <v>1.445</v>
      </c>
      <c r="P2" s="81">
        <f aca="true" t="shared" si="0" ref="P2:P23">O2/10</f>
        <v>0.14450000000000002</v>
      </c>
      <c r="Q2" s="82">
        <v>47.76</v>
      </c>
      <c r="R2" s="83">
        <v>1</v>
      </c>
      <c r="S2" s="84" t="s">
        <v>71</v>
      </c>
    </row>
    <row r="3" spans="1:19" ht="12.75">
      <c r="A3" s="29">
        <v>2</v>
      </c>
      <c r="B3" s="109" t="s">
        <v>10</v>
      </c>
      <c r="C3" s="134">
        <v>8100</v>
      </c>
      <c r="D3" s="146">
        <v>1.91E-05</v>
      </c>
      <c r="E3" s="134">
        <v>27.8</v>
      </c>
      <c r="F3" s="134">
        <v>6.8</v>
      </c>
      <c r="G3" s="134">
        <v>97</v>
      </c>
      <c r="H3" s="135">
        <f aca="true" t="shared" si="1" ref="H3:H31">0.981*G3</f>
        <v>95.157</v>
      </c>
      <c r="I3" s="136">
        <f aca="true" t="shared" si="2" ref="I3:I31">H3/E3</f>
        <v>3.422913669064748</v>
      </c>
      <c r="J3" s="137">
        <f aca="true" t="shared" si="3" ref="J3:J31">0.18*SQRT(F3)/E3*1000</f>
        <v>16.88426522210758</v>
      </c>
      <c r="L3" s="65">
        <v>2</v>
      </c>
      <c r="M3" s="32" t="s">
        <v>26</v>
      </c>
      <c r="N3" s="33">
        <v>110</v>
      </c>
      <c r="O3" s="31">
        <v>1.615</v>
      </c>
      <c r="P3" s="31">
        <f t="shared" si="0"/>
        <v>0.1615</v>
      </c>
      <c r="Q3" s="36">
        <v>54.33</v>
      </c>
      <c r="R3" s="34">
        <v>1</v>
      </c>
      <c r="S3" s="71" t="s">
        <v>74</v>
      </c>
    </row>
    <row r="4" spans="1:19" ht="12.75">
      <c r="A4" s="29">
        <v>3</v>
      </c>
      <c r="B4" s="109" t="s">
        <v>11</v>
      </c>
      <c r="C4" s="134">
        <v>8100</v>
      </c>
      <c r="D4" s="146">
        <v>1.91E-05</v>
      </c>
      <c r="E4" s="134">
        <v>40</v>
      </c>
      <c r="F4" s="134">
        <v>8.1</v>
      </c>
      <c r="G4" s="134">
        <v>140</v>
      </c>
      <c r="H4" s="135">
        <f t="shared" si="1"/>
        <v>137.34</v>
      </c>
      <c r="I4" s="136">
        <f t="shared" si="2"/>
        <v>3.4335</v>
      </c>
      <c r="J4" s="137">
        <f t="shared" si="3"/>
        <v>12.807224523681937</v>
      </c>
      <c r="L4" s="65">
        <v>3</v>
      </c>
      <c r="M4" s="35" t="s">
        <v>70</v>
      </c>
      <c r="N4" s="33">
        <v>110</v>
      </c>
      <c r="O4" s="33">
        <v>2.89</v>
      </c>
      <c r="P4" s="33">
        <f t="shared" si="0"/>
        <v>0.28900000000000003</v>
      </c>
      <c r="Q4" s="36">
        <v>95.52</v>
      </c>
      <c r="R4" s="34">
        <v>1</v>
      </c>
      <c r="S4" s="72" t="s">
        <v>72</v>
      </c>
    </row>
    <row r="5" spans="1:19" ht="12.75">
      <c r="A5" s="29">
        <v>4</v>
      </c>
      <c r="B5" s="109" t="s">
        <v>12</v>
      </c>
      <c r="C5" s="134">
        <v>8100</v>
      </c>
      <c r="D5" s="146">
        <v>1.91E-05</v>
      </c>
      <c r="E5" s="134">
        <v>56.3</v>
      </c>
      <c r="F5" s="134">
        <v>9.6</v>
      </c>
      <c r="G5" s="134">
        <v>195</v>
      </c>
      <c r="H5" s="135">
        <f t="shared" si="1"/>
        <v>191.295</v>
      </c>
      <c r="I5" s="136">
        <f t="shared" si="2"/>
        <v>3.3977797513321493</v>
      </c>
      <c r="J5" s="137">
        <f t="shared" si="3"/>
        <v>9.9060320045092</v>
      </c>
      <c r="L5" s="65">
        <v>4</v>
      </c>
      <c r="M5" s="32" t="s">
        <v>27</v>
      </c>
      <c r="N5" s="33">
        <v>110</v>
      </c>
      <c r="O5" s="31">
        <v>1.718</v>
      </c>
      <c r="P5" s="31">
        <f t="shared" si="0"/>
        <v>0.1718</v>
      </c>
      <c r="Q5" s="36">
        <v>111.11</v>
      </c>
      <c r="R5" s="34">
        <v>1</v>
      </c>
      <c r="S5" s="71" t="s">
        <v>62</v>
      </c>
    </row>
    <row r="6" spans="1:19" ht="12.75">
      <c r="A6" s="29">
        <v>5</v>
      </c>
      <c r="B6" s="109" t="s">
        <v>31</v>
      </c>
      <c r="C6" s="134">
        <v>7700</v>
      </c>
      <c r="D6" s="146">
        <v>1.89E-05</v>
      </c>
      <c r="E6" s="134">
        <v>81.3</v>
      </c>
      <c r="F6" s="134">
        <v>11.7</v>
      </c>
      <c r="G6" s="134">
        <v>284</v>
      </c>
      <c r="H6" s="135">
        <f t="shared" si="1"/>
        <v>278.604</v>
      </c>
      <c r="I6" s="136">
        <f t="shared" si="2"/>
        <v>3.426863468634686</v>
      </c>
      <c r="J6" s="137">
        <f t="shared" si="3"/>
        <v>7.573120904717522</v>
      </c>
      <c r="L6" s="65">
        <v>5</v>
      </c>
      <c r="M6" s="32" t="s">
        <v>57</v>
      </c>
      <c r="N6" s="33">
        <v>110</v>
      </c>
      <c r="O6" s="31">
        <v>1.815</v>
      </c>
      <c r="P6" s="31">
        <f t="shared" si="0"/>
        <v>0.1815</v>
      </c>
      <c r="Q6" s="36">
        <v>94.54</v>
      </c>
      <c r="R6" s="34">
        <v>0</v>
      </c>
      <c r="S6" s="71" t="s">
        <v>75</v>
      </c>
    </row>
    <row r="7" spans="1:19" ht="12.75">
      <c r="A7" s="29">
        <v>6</v>
      </c>
      <c r="B7" s="109" t="s">
        <v>32</v>
      </c>
      <c r="C7" s="134">
        <v>7700</v>
      </c>
      <c r="D7" s="146">
        <v>1.89E-05</v>
      </c>
      <c r="E7" s="134">
        <v>109.8</v>
      </c>
      <c r="F7" s="134">
        <v>13.3</v>
      </c>
      <c r="G7" s="134">
        <v>382</v>
      </c>
      <c r="H7" s="135">
        <f t="shared" si="1"/>
        <v>374.742</v>
      </c>
      <c r="I7" s="136">
        <f t="shared" si="2"/>
        <v>3.4129508196721314</v>
      </c>
      <c r="J7" s="137">
        <f t="shared" si="3"/>
        <v>5.978551648790318</v>
      </c>
      <c r="L7" s="65">
        <v>6</v>
      </c>
      <c r="M7" s="32" t="s">
        <v>58</v>
      </c>
      <c r="N7" s="33">
        <v>110</v>
      </c>
      <c r="O7" s="31">
        <v>3.8</v>
      </c>
      <c r="P7" s="31">
        <f t="shared" si="0"/>
        <v>0.38</v>
      </c>
      <c r="Q7" s="36">
        <v>101.11</v>
      </c>
      <c r="R7" s="34">
        <v>0</v>
      </c>
      <c r="S7" s="71" t="s">
        <v>76</v>
      </c>
    </row>
    <row r="8" spans="1:19" ht="12.75">
      <c r="A8" s="29">
        <v>7</v>
      </c>
      <c r="B8" s="109" t="s">
        <v>33</v>
      </c>
      <c r="C8" s="134">
        <v>7700</v>
      </c>
      <c r="D8" s="146">
        <v>1.89E-05</v>
      </c>
      <c r="E8" s="134">
        <v>141.1</v>
      </c>
      <c r="F8" s="134">
        <v>15.5</v>
      </c>
      <c r="G8" s="134">
        <v>492</v>
      </c>
      <c r="H8" s="135">
        <f t="shared" si="1"/>
        <v>482.652</v>
      </c>
      <c r="I8" s="136">
        <f t="shared" si="2"/>
        <v>3.4206378454996456</v>
      </c>
      <c r="J8" s="137">
        <f t="shared" si="3"/>
        <v>5.022400486612779</v>
      </c>
      <c r="L8" s="65">
        <v>7</v>
      </c>
      <c r="M8" s="32" t="s">
        <v>59</v>
      </c>
      <c r="N8" s="33">
        <v>110</v>
      </c>
      <c r="O8" s="31">
        <v>3.929</v>
      </c>
      <c r="P8" s="31">
        <f t="shared" si="0"/>
        <v>0.39289999999999997</v>
      </c>
      <c r="Q8" s="36">
        <v>156.91</v>
      </c>
      <c r="R8" s="34">
        <v>0</v>
      </c>
      <c r="S8" s="71" t="s">
        <v>77</v>
      </c>
    </row>
    <row r="9" spans="1:19" ht="12.75">
      <c r="A9" s="29">
        <v>8</v>
      </c>
      <c r="B9" s="109" t="s">
        <v>34</v>
      </c>
      <c r="C9" s="134">
        <v>7700</v>
      </c>
      <c r="D9" s="146">
        <v>1.89E-05</v>
      </c>
      <c r="E9" s="134">
        <v>173.1</v>
      </c>
      <c r="F9" s="134">
        <v>17.1</v>
      </c>
      <c r="G9" s="134">
        <v>601</v>
      </c>
      <c r="H9" s="135">
        <f t="shared" si="1"/>
        <v>589.581</v>
      </c>
      <c r="I9" s="136">
        <f t="shared" si="2"/>
        <v>3.4060138648180245</v>
      </c>
      <c r="J9" s="137">
        <f t="shared" si="3"/>
        <v>4.300049870669394</v>
      </c>
      <c r="L9" s="65">
        <v>8</v>
      </c>
      <c r="M9" s="32" t="s">
        <v>60</v>
      </c>
      <c r="N9" s="33">
        <v>110</v>
      </c>
      <c r="O9" s="31">
        <v>3.8</v>
      </c>
      <c r="P9" s="31">
        <f t="shared" si="0"/>
        <v>0.38</v>
      </c>
      <c r="Q9" s="36">
        <v>101.11</v>
      </c>
      <c r="R9" s="34">
        <v>0</v>
      </c>
      <c r="S9" s="71" t="s">
        <v>73</v>
      </c>
    </row>
    <row r="10" spans="1:19" ht="12.75">
      <c r="A10" s="29">
        <v>9</v>
      </c>
      <c r="B10" s="109" t="s">
        <v>35</v>
      </c>
      <c r="C10" s="134">
        <v>7700</v>
      </c>
      <c r="D10" s="146">
        <v>1.89E-05</v>
      </c>
      <c r="E10" s="134">
        <v>203.6</v>
      </c>
      <c r="F10" s="134">
        <v>19</v>
      </c>
      <c r="G10" s="134">
        <v>742</v>
      </c>
      <c r="H10" s="135">
        <f t="shared" si="1"/>
        <v>727.902</v>
      </c>
      <c r="I10" s="136">
        <f t="shared" si="2"/>
        <v>3.5751571709233794</v>
      </c>
      <c r="J10" s="137">
        <f t="shared" si="3"/>
        <v>3.853643466784486</v>
      </c>
      <c r="L10" s="65">
        <v>9</v>
      </c>
      <c r="M10" s="32" t="s">
        <v>61</v>
      </c>
      <c r="N10" s="33">
        <v>110</v>
      </c>
      <c r="O10" s="31">
        <v>3.929</v>
      </c>
      <c r="P10" s="31">
        <f t="shared" si="0"/>
        <v>0.39289999999999997</v>
      </c>
      <c r="Q10" s="36">
        <v>156.91</v>
      </c>
      <c r="R10" s="34">
        <v>0</v>
      </c>
      <c r="S10" s="71" t="s">
        <v>78</v>
      </c>
    </row>
    <row r="11" spans="1:19" ht="12.75">
      <c r="A11" s="29">
        <v>10</v>
      </c>
      <c r="B11" s="109" t="s">
        <v>36</v>
      </c>
      <c r="C11" s="134">
        <v>7700</v>
      </c>
      <c r="D11" s="146">
        <v>1.89E-05</v>
      </c>
      <c r="E11" s="134">
        <v>243.2</v>
      </c>
      <c r="F11" s="134">
        <v>20.3</v>
      </c>
      <c r="G11" s="134">
        <v>845</v>
      </c>
      <c r="H11" s="135">
        <f t="shared" si="1"/>
        <v>828.9449999999999</v>
      </c>
      <c r="I11" s="136">
        <f t="shared" si="2"/>
        <v>3.4084909539473682</v>
      </c>
      <c r="J11" s="137">
        <f t="shared" si="3"/>
        <v>3.3347014123230028</v>
      </c>
      <c r="L11" s="65">
        <v>10</v>
      </c>
      <c r="M11" s="32" t="s">
        <v>63</v>
      </c>
      <c r="N11" s="33">
        <v>110</v>
      </c>
      <c r="O11" s="31">
        <v>3.97</v>
      </c>
      <c r="P11" s="31">
        <f t="shared" si="0"/>
        <v>0.397</v>
      </c>
      <c r="Q11" s="36">
        <v>107.68</v>
      </c>
      <c r="R11" s="34">
        <v>0</v>
      </c>
      <c r="S11" s="71" t="s">
        <v>79</v>
      </c>
    </row>
    <row r="12" spans="1:19" ht="13.5" thickBot="1">
      <c r="A12" s="29">
        <v>11</v>
      </c>
      <c r="B12" s="109" t="s">
        <v>37</v>
      </c>
      <c r="C12" s="134">
        <v>7700</v>
      </c>
      <c r="D12" s="146">
        <v>1.89E-05</v>
      </c>
      <c r="E12" s="134">
        <v>282.5</v>
      </c>
      <c r="F12" s="134">
        <v>21.9</v>
      </c>
      <c r="G12" s="134">
        <v>987</v>
      </c>
      <c r="H12" s="135">
        <f t="shared" si="1"/>
        <v>968.247</v>
      </c>
      <c r="I12" s="136">
        <f t="shared" si="2"/>
        <v>3.427423008849557</v>
      </c>
      <c r="J12" s="137">
        <f t="shared" si="3"/>
        <v>2.981783521732483</v>
      </c>
      <c r="L12" s="66">
        <v>11</v>
      </c>
      <c r="M12" s="37" t="s">
        <v>64</v>
      </c>
      <c r="N12" s="38">
        <v>110</v>
      </c>
      <c r="O12" s="39">
        <v>4.099</v>
      </c>
      <c r="P12" s="39">
        <f t="shared" si="0"/>
        <v>0.40990000000000004</v>
      </c>
      <c r="Q12" s="40">
        <v>163.48</v>
      </c>
      <c r="R12" s="61">
        <v>0</v>
      </c>
      <c r="S12" s="73" t="s">
        <v>80</v>
      </c>
    </row>
    <row r="13" spans="1:19" ht="13.5" thickTop="1">
      <c r="A13" s="29">
        <v>12</v>
      </c>
      <c r="B13" s="109" t="s">
        <v>38</v>
      </c>
      <c r="C13" s="134">
        <v>7700</v>
      </c>
      <c r="D13" s="146">
        <v>1.89E-05</v>
      </c>
      <c r="E13" s="134">
        <v>417.5</v>
      </c>
      <c r="F13" s="134">
        <v>26.6</v>
      </c>
      <c r="G13" s="134">
        <v>1483</v>
      </c>
      <c r="H13" s="135">
        <f t="shared" si="1"/>
        <v>1454.8229999999999</v>
      </c>
      <c r="I13" s="136">
        <f t="shared" si="2"/>
        <v>3.4846059880239517</v>
      </c>
      <c r="J13" s="137">
        <f t="shared" si="3"/>
        <v>2.2236009125566207</v>
      </c>
      <c r="L13" s="67">
        <v>12</v>
      </c>
      <c r="M13" s="42" t="s">
        <v>25</v>
      </c>
      <c r="N13" s="41">
        <v>35</v>
      </c>
      <c r="O13" s="43">
        <v>0.54</v>
      </c>
      <c r="P13" s="43">
        <f t="shared" si="0"/>
        <v>0.054000000000000006</v>
      </c>
      <c r="Q13" s="44">
        <v>17.7</v>
      </c>
      <c r="R13" s="45">
        <v>1</v>
      </c>
      <c r="S13" s="74" t="s">
        <v>65</v>
      </c>
    </row>
    <row r="14" spans="1:19" ht="12.75">
      <c r="A14" s="29">
        <v>13</v>
      </c>
      <c r="B14" s="109" t="s">
        <v>39</v>
      </c>
      <c r="C14" s="134">
        <v>7000</v>
      </c>
      <c r="D14" s="146">
        <v>1.93E-05</v>
      </c>
      <c r="E14" s="134">
        <v>553.9</v>
      </c>
      <c r="F14" s="134">
        <v>30.6</v>
      </c>
      <c r="G14" s="134">
        <v>1855</v>
      </c>
      <c r="H14" s="135">
        <f t="shared" si="1"/>
        <v>1819.7549999999999</v>
      </c>
      <c r="I14" s="136">
        <f t="shared" si="2"/>
        <v>3.285349341036288</v>
      </c>
      <c r="J14" s="137">
        <f t="shared" si="3"/>
        <v>1.7976363989666582</v>
      </c>
      <c r="L14" s="68">
        <v>13</v>
      </c>
      <c r="M14" s="47" t="s">
        <v>26</v>
      </c>
      <c r="N14" s="46">
        <v>35</v>
      </c>
      <c r="O14" s="49">
        <v>0.71</v>
      </c>
      <c r="P14" s="49">
        <f t="shared" si="0"/>
        <v>0.071</v>
      </c>
      <c r="Q14" s="50">
        <v>24.4</v>
      </c>
      <c r="R14" s="51">
        <v>1</v>
      </c>
      <c r="S14" s="75" t="s">
        <v>66</v>
      </c>
    </row>
    <row r="15" spans="1:19" ht="12.75">
      <c r="A15" s="29">
        <v>14</v>
      </c>
      <c r="B15" s="109" t="s">
        <v>40</v>
      </c>
      <c r="C15" s="134">
        <v>7000</v>
      </c>
      <c r="D15" s="146">
        <v>1.93E-05</v>
      </c>
      <c r="E15" s="134">
        <v>1107.8</v>
      </c>
      <c r="F15" s="134">
        <v>61.2</v>
      </c>
      <c r="G15" s="134">
        <v>3710</v>
      </c>
      <c r="H15" s="135">
        <f t="shared" si="1"/>
        <v>3639.5099999999998</v>
      </c>
      <c r="I15" s="136">
        <f t="shared" si="2"/>
        <v>3.285349341036288</v>
      </c>
      <c r="J15" s="137">
        <f t="shared" si="3"/>
        <v>1.2711208878170899</v>
      </c>
      <c r="L15" s="68">
        <v>14</v>
      </c>
      <c r="M15" s="52" t="s">
        <v>70</v>
      </c>
      <c r="N15" s="57">
        <v>35</v>
      </c>
      <c r="O15" s="53">
        <v>1.08</v>
      </c>
      <c r="P15" s="53">
        <f t="shared" si="0"/>
        <v>0.10800000000000001</v>
      </c>
      <c r="Q15" s="54">
        <v>35.4</v>
      </c>
      <c r="R15" s="63">
        <v>1</v>
      </c>
      <c r="S15" s="76" t="s">
        <v>67</v>
      </c>
    </row>
    <row r="16" spans="1:19" ht="12.75">
      <c r="A16" s="29">
        <v>15</v>
      </c>
      <c r="B16" s="109" t="s">
        <v>41</v>
      </c>
      <c r="C16" s="134">
        <v>8200</v>
      </c>
      <c r="D16" s="146">
        <v>1.78E-05</v>
      </c>
      <c r="E16" s="134">
        <v>211.9</v>
      </c>
      <c r="F16" s="134">
        <v>18.9</v>
      </c>
      <c r="G16" s="134">
        <v>790</v>
      </c>
      <c r="H16" s="135">
        <f t="shared" si="1"/>
        <v>774.99</v>
      </c>
      <c r="I16" s="136">
        <f t="shared" si="2"/>
        <v>3.657338367154318</v>
      </c>
      <c r="J16" s="137">
        <f t="shared" si="3"/>
        <v>3.6929416908646986</v>
      </c>
      <c r="L16" s="68">
        <v>15</v>
      </c>
      <c r="M16" s="47" t="s">
        <v>27</v>
      </c>
      <c r="N16" s="46">
        <v>35</v>
      </c>
      <c r="O16" s="49">
        <v>0.84</v>
      </c>
      <c r="P16" s="49">
        <f t="shared" si="0"/>
        <v>0.08399999999999999</v>
      </c>
      <c r="Q16" s="50">
        <v>48.8</v>
      </c>
      <c r="R16" s="51">
        <v>1</v>
      </c>
      <c r="S16" s="75" t="s">
        <v>68</v>
      </c>
    </row>
    <row r="17" spans="1:19" ht="12.75">
      <c r="A17" s="29">
        <v>16</v>
      </c>
      <c r="B17" s="109" t="s">
        <v>42</v>
      </c>
      <c r="C17" s="134">
        <v>8200</v>
      </c>
      <c r="D17" s="146">
        <v>1.78E-05</v>
      </c>
      <c r="E17" s="134">
        <v>297.6</v>
      </c>
      <c r="F17" s="134">
        <v>22.4</v>
      </c>
      <c r="G17" s="134">
        <v>1107</v>
      </c>
      <c r="H17" s="135">
        <f t="shared" si="1"/>
        <v>1085.9669999999999</v>
      </c>
      <c r="I17" s="136">
        <f t="shared" si="2"/>
        <v>3.649082661290322</v>
      </c>
      <c r="J17" s="137">
        <f t="shared" si="3"/>
        <v>2.8626192498869107</v>
      </c>
      <c r="L17" s="68">
        <v>16</v>
      </c>
      <c r="M17" s="47" t="s">
        <v>57</v>
      </c>
      <c r="N17" s="46">
        <v>35</v>
      </c>
      <c r="O17" s="49">
        <v>1.54</v>
      </c>
      <c r="P17" s="49">
        <f t="shared" si="0"/>
        <v>0.154</v>
      </c>
      <c r="Q17" s="50">
        <v>35.4</v>
      </c>
      <c r="R17" s="51">
        <v>0</v>
      </c>
      <c r="S17" s="75" t="s">
        <v>81</v>
      </c>
    </row>
    <row r="18" spans="1:19" ht="12.75">
      <c r="A18" s="29">
        <v>17</v>
      </c>
      <c r="B18" s="109" t="s">
        <v>43</v>
      </c>
      <c r="C18" s="134">
        <v>8200</v>
      </c>
      <c r="D18" s="146">
        <v>1.78E-05</v>
      </c>
      <c r="E18" s="134">
        <v>428.2</v>
      </c>
      <c r="F18" s="134">
        <v>26.9</v>
      </c>
      <c r="G18" s="134">
        <v>1585</v>
      </c>
      <c r="H18" s="135">
        <f t="shared" si="1"/>
        <v>1554.885</v>
      </c>
      <c r="I18" s="136">
        <f t="shared" si="2"/>
        <v>3.6312120504437178</v>
      </c>
      <c r="J18" s="137">
        <f t="shared" si="3"/>
        <v>2.1802283478563185</v>
      </c>
      <c r="L18" s="68">
        <v>17</v>
      </c>
      <c r="M18" s="47" t="s">
        <v>58</v>
      </c>
      <c r="N18" s="46">
        <v>35</v>
      </c>
      <c r="O18" s="49">
        <v>1.71</v>
      </c>
      <c r="P18" s="49">
        <f t="shared" si="0"/>
        <v>0.17099999999999999</v>
      </c>
      <c r="Q18" s="50">
        <v>42.1</v>
      </c>
      <c r="R18" s="51">
        <v>0</v>
      </c>
      <c r="S18" s="75" t="s">
        <v>84</v>
      </c>
    </row>
    <row r="19" spans="1:19" ht="12.75">
      <c r="A19" s="29">
        <v>18</v>
      </c>
      <c r="B19" s="109" t="s">
        <v>44</v>
      </c>
      <c r="C19" s="134">
        <v>8000</v>
      </c>
      <c r="D19" s="146">
        <v>1.8E-05</v>
      </c>
      <c r="E19" s="134">
        <v>548</v>
      </c>
      <c r="F19" s="134">
        <v>31.7</v>
      </c>
      <c r="G19" s="134">
        <v>2221</v>
      </c>
      <c r="H19" s="135">
        <f t="shared" si="1"/>
        <v>2178.801</v>
      </c>
      <c r="I19" s="136">
        <f t="shared" si="2"/>
        <v>3.9759142335766424</v>
      </c>
      <c r="J19" s="137">
        <f t="shared" si="3"/>
        <v>1.8493605013479302</v>
      </c>
      <c r="L19" s="68">
        <v>18</v>
      </c>
      <c r="M19" s="47" t="s">
        <v>59</v>
      </c>
      <c r="N19" s="46">
        <v>35</v>
      </c>
      <c r="O19" s="49">
        <v>2</v>
      </c>
      <c r="P19" s="49">
        <f t="shared" si="0"/>
        <v>0.2</v>
      </c>
      <c r="Q19" s="50">
        <v>72</v>
      </c>
      <c r="R19" s="51">
        <v>0</v>
      </c>
      <c r="S19" s="75" t="s">
        <v>82</v>
      </c>
    </row>
    <row r="20" spans="1:19" ht="12.75">
      <c r="A20" s="29">
        <v>19</v>
      </c>
      <c r="B20" s="109" t="s">
        <v>45</v>
      </c>
      <c r="C20" s="134">
        <v>10700</v>
      </c>
      <c r="D20" s="146">
        <v>1.53E-05</v>
      </c>
      <c r="E20" s="134">
        <v>81</v>
      </c>
      <c r="F20" s="134">
        <v>11.7</v>
      </c>
      <c r="G20" s="134">
        <v>375</v>
      </c>
      <c r="H20" s="135">
        <f t="shared" si="1"/>
        <v>367.875</v>
      </c>
      <c r="I20" s="136">
        <f t="shared" si="2"/>
        <v>4.541666666666667</v>
      </c>
      <c r="J20" s="137">
        <f t="shared" si="3"/>
        <v>7.601169500660919</v>
      </c>
      <c r="L20" s="68">
        <v>19</v>
      </c>
      <c r="M20" s="47" t="s">
        <v>60</v>
      </c>
      <c r="N20" s="46">
        <v>35</v>
      </c>
      <c r="O20" s="49">
        <v>1.71</v>
      </c>
      <c r="P20" s="49">
        <f t="shared" si="0"/>
        <v>0.17099999999999999</v>
      </c>
      <c r="Q20" s="50">
        <v>42.1</v>
      </c>
      <c r="R20" s="51">
        <v>0</v>
      </c>
      <c r="S20" s="75" t="s">
        <v>83</v>
      </c>
    </row>
    <row r="21" spans="1:19" ht="12.75">
      <c r="A21" s="29">
        <v>20</v>
      </c>
      <c r="B21" s="109" t="s">
        <v>46</v>
      </c>
      <c r="C21" s="134">
        <v>10700</v>
      </c>
      <c r="D21" s="146">
        <v>1.53E-05</v>
      </c>
      <c r="E21" s="134">
        <v>152.8</v>
      </c>
      <c r="F21" s="134">
        <v>16</v>
      </c>
      <c r="G21" s="134">
        <v>708</v>
      </c>
      <c r="H21" s="135">
        <f t="shared" si="1"/>
        <v>694.548</v>
      </c>
      <c r="I21" s="136">
        <f t="shared" si="2"/>
        <v>4.545471204188481</v>
      </c>
      <c r="J21" s="137">
        <f t="shared" si="3"/>
        <v>4.712041884816753</v>
      </c>
      <c r="L21" s="68">
        <v>20</v>
      </c>
      <c r="M21" s="47" t="s">
        <v>61</v>
      </c>
      <c r="N21" s="46">
        <v>35</v>
      </c>
      <c r="O21" s="49">
        <v>2</v>
      </c>
      <c r="P21" s="49">
        <f t="shared" si="0"/>
        <v>0.2</v>
      </c>
      <c r="Q21" s="50">
        <v>72</v>
      </c>
      <c r="R21" s="51">
        <v>0</v>
      </c>
      <c r="S21" s="75" t="s">
        <v>85</v>
      </c>
    </row>
    <row r="22" spans="1:19" ht="12.75">
      <c r="A22" s="29">
        <v>21</v>
      </c>
      <c r="B22" s="109" t="s">
        <v>47</v>
      </c>
      <c r="C22" s="134">
        <v>10700</v>
      </c>
      <c r="D22" s="146">
        <v>1.53E-05</v>
      </c>
      <c r="E22" s="134">
        <v>193.3</v>
      </c>
      <c r="F22" s="134">
        <v>18</v>
      </c>
      <c r="G22" s="134">
        <v>896</v>
      </c>
      <c r="H22" s="135">
        <f t="shared" si="1"/>
        <v>878.976</v>
      </c>
      <c r="I22" s="136">
        <f t="shared" si="2"/>
        <v>4.5472115882048625</v>
      </c>
      <c r="J22" s="137">
        <f t="shared" si="3"/>
        <v>3.9507259373071455</v>
      </c>
      <c r="L22" s="68">
        <v>21</v>
      </c>
      <c r="M22" s="47" t="s">
        <v>63</v>
      </c>
      <c r="N22" s="46">
        <v>35</v>
      </c>
      <c r="O22" s="56">
        <v>1.88</v>
      </c>
      <c r="P22" s="49">
        <f t="shared" si="0"/>
        <v>0.188</v>
      </c>
      <c r="Q22" s="50">
        <v>48.8</v>
      </c>
      <c r="R22" s="51">
        <v>0</v>
      </c>
      <c r="S22" s="75" t="s">
        <v>86</v>
      </c>
    </row>
    <row r="23" spans="1:19" ht="12.75">
      <c r="A23" s="29">
        <v>22</v>
      </c>
      <c r="B23" s="109" t="s">
        <v>48</v>
      </c>
      <c r="C23" s="134">
        <v>10700</v>
      </c>
      <c r="D23" s="146">
        <v>1.53E-05</v>
      </c>
      <c r="E23" s="134">
        <v>153.7</v>
      </c>
      <c r="F23" s="134">
        <v>16.1</v>
      </c>
      <c r="G23" s="134">
        <v>828</v>
      </c>
      <c r="H23" s="135">
        <f t="shared" si="1"/>
        <v>812.268</v>
      </c>
      <c r="I23" s="136">
        <f t="shared" si="2"/>
        <v>5.284762524398179</v>
      </c>
      <c r="J23" s="137">
        <f t="shared" si="3"/>
        <v>4.699066332586857</v>
      </c>
      <c r="L23" s="69">
        <v>22</v>
      </c>
      <c r="M23" s="47" t="s">
        <v>64</v>
      </c>
      <c r="N23" s="46">
        <v>35</v>
      </c>
      <c r="O23" s="49">
        <v>2.17</v>
      </c>
      <c r="P23" s="49">
        <f t="shared" si="0"/>
        <v>0.217</v>
      </c>
      <c r="Q23" s="50">
        <v>78.7</v>
      </c>
      <c r="R23" s="51">
        <v>0</v>
      </c>
      <c r="S23" s="75" t="s">
        <v>87</v>
      </c>
    </row>
    <row r="24" spans="1:19" ht="12.75">
      <c r="A24" s="29">
        <v>23</v>
      </c>
      <c r="B24" s="109" t="s">
        <v>49</v>
      </c>
      <c r="C24" s="134">
        <v>18000</v>
      </c>
      <c r="D24" s="146">
        <v>1.1E-05</v>
      </c>
      <c r="E24" s="134">
        <v>15.9</v>
      </c>
      <c r="F24" s="134">
        <v>5.1</v>
      </c>
      <c r="G24" s="134">
        <v>128</v>
      </c>
      <c r="H24" s="135">
        <f t="shared" si="1"/>
        <v>125.568</v>
      </c>
      <c r="I24" s="136">
        <f t="shared" si="2"/>
        <v>7.897358490566037</v>
      </c>
      <c r="J24" s="137">
        <f t="shared" si="3"/>
        <v>25.56586367691218</v>
      </c>
      <c r="L24" s="70"/>
      <c r="M24" s="58"/>
      <c r="N24" s="60"/>
      <c r="O24" s="48"/>
      <c r="P24" s="48"/>
      <c r="Q24" s="50"/>
      <c r="R24" s="51"/>
      <c r="S24" s="77"/>
    </row>
    <row r="25" spans="1:19" ht="12.75">
      <c r="A25" s="29">
        <v>24</v>
      </c>
      <c r="B25" s="109" t="s">
        <v>50</v>
      </c>
      <c r="C25" s="134">
        <v>18000</v>
      </c>
      <c r="D25" s="146">
        <v>1.1E-05</v>
      </c>
      <c r="E25" s="134">
        <v>24.2</v>
      </c>
      <c r="F25" s="134">
        <v>6.3</v>
      </c>
      <c r="G25" s="134">
        <v>195</v>
      </c>
      <c r="H25" s="135">
        <f t="shared" si="1"/>
        <v>191.295</v>
      </c>
      <c r="I25" s="136">
        <f t="shared" si="2"/>
        <v>7.9047520661157025</v>
      </c>
      <c r="J25" s="137">
        <f t="shared" si="3"/>
        <v>18.669273319355405</v>
      </c>
      <c r="L25" s="70"/>
      <c r="M25" s="55"/>
      <c r="N25" s="60"/>
      <c r="O25" s="59"/>
      <c r="P25" s="59"/>
      <c r="Q25" s="64"/>
      <c r="R25" s="62"/>
      <c r="S25" s="77"/>
    </row>
    <row r="26" spans="1:10" ht="12.75">
      <c r="A26" s="29">
        <v>25</v>
      </c>
      <c r="B26" s="109" t="s">
        <v>51</v>
      </c>
      <c r="C26" s="134">
        <v>18000</v>
      </c>
      <c r="D26" s="146">
        <v>1.1E-05</v>
      </c>
      <c r="E26" s="134">
        <v>34.4</v>
      </c>
      <c r="F26" s="134">
        <v>7.5</v>
      </c>
      <c r="G26" s="134">
        <v>276</v>
      </c>
      <c r="H26" s="135">
        <f t="shared" si="1"/>
        <v>270.756</v>
      </c>
      <c r="I26" s="136">
        <f t="shared" si="2"/>
        <v>7.870813953488372</v>
      </c>
      <c r="J26" s="137">
        <f t="shared" si="3"/>
        <v>14.329950632402602</v>
      </c>
    </row>
    <row r="27" spans="1:19" ht="12.75">
      <c r="A27" s="29">
        <v>26</v>
      </c>
      <c r="B27" s="109" t="s">
        <v>52</v>
      </c>
      <c r="C27" s="134">
        <v>18000</v>
      </c>
      <c r="D27" s="146">
        <v>1.1E-05</v>
      </c>
      <c r="E27" s="134">
        <v>49.5</v>
      </c>
      <c r="F27" s="134">
        <v>9</v>
      </c>
      <c r="G27" s="134">
        <v>397</v>
      </c>
      <c r="H27" s="135">
        <f t="shared" si="1"/>
        <v>389.457</v>
      </c>
      <c r="I27" s="136">
        <f t="shared" si="2"/>
        <v>7.867818181818182</v>
      </c>
      <c r="J27" s="137">
        <f t="shared" si="3"/>
        <v>10.90909090909091</v>
      </c>
      <c r="L27" s="89">
        <v>11</v>
      </c>
      <c r="M27" s="90" t="s">
        <v>28</v>
      </c>
      <c r="N27" s="91">
        <v>110</v>
      </c>
      <c r="O27" s="91">
        <v>1.815</v>
      </c>
      <c r="P27" s="91">
        <v>0.182</v>
      </c>
      <c r="Q27" s="92">
        <v>47.27</v>
      </c>
      <c r="R27" s="92">
        <v>0</v>
      </c>
      <c r="S27" s="93" t="s">
        <v>14</v>
      </c>
    </row>
    <row r="28" spans="1:19" ht="12.75">
      <c r="A28" s="29">
        <v>27</v>
      </c>
      <c r="B28" s="109" t="s">
        <v>53</v>
      </c>
      <c r="C28" s="134">
        <v>17500</v>
      </c>
      <c r="D28" s="146">
        <v>1.1E-05</v>
      </c>
      <c r="E28" s="134">
        <v>65.8</v>
      </c>
      <c r="F28" s="134">
        <v>10.5</v>
      </c>
      <c r="G28" s="134">
        <v>531</v>
      </c>
      <c r="H28" s="135">
        <f t="shared" si="1"/>
        <v>520.911</v>
      </c>
      <c r="I28" s="136">
        <f t="shared" si="2"/>
        <v>7.916580547112462</v>
      </c>
      <c r="J28" s="137">
        <f t="shared" si="3"/>
        <v>8.864234997822301</v>
      </c>
      <c r="L28" s="94">
        <v>11</v>
      </c>
      <c r="M28" s="95" t="s">
        <v>29</v>
      </c>
      <c r="N28" s="96">
        <v>110</v>
      </c>
      <c r="O28" s="96">
        <v>1.985</v>
      </c>
      <c r="P28" s="96">
        <v>0.199</v>
      </c>
      <c r="Q28" s="97">
        <v>53.84</v>
      </c>
      <c r="R28" s="97">
        <v>0</v>
      </c>
      <c r="S28" s="98" t="s">
        <v>15</v>
      </c>
    </row>
    <row r="29" spans="1:19" ht="12.75">
      <c r="A29" s="29">
        <v>28</v>
      </c>
      <c r="B29" s="109" t="s">
        <v>54</v>
      </c>
      <c r="C29" s="134">
        <v>17500</v>
      </c>
      <c r="D29" s="146">
        <v>1.1E-05</v>
      </c>
      <c r="E29" s="134">
        <v>93.2</v>
      </c>
      <c r="F29" s="134">
        <v>12.5</v>
      </c>
      <c r="G29" s="134">
        <v>752</v>
      </c>
      <c r="H29" s="135">
        <f t="shared" si="1"/>
        <v>737.712</v>
      </c>
      <c r="I29" s="136">
        <f t="shared" si="2"/>
        <v>7.915364806866952</v>
      </c>
      <c r="J29" s="137">
        <f t="shared" si="3"/>
        <v>6.828284367681253</v>
      </c>
      <c r="L29" s="94">
        <v>6</v>
      </c>
      <c r="M29" s="95" t="s">
        <v>30</v>
      </c>
      <c r="N29" s="96">
        <v>110</v>
      </c>
      <c r="O29" s="96">
        <v>2.114</v>
      </c>
      <c r="P29" s="96">
        <v>0.214</v>
      </c>
      <c r="Q29" s="97">
        <v>109.64</v>
      </c>
      <c r="R29" s="97">
        <v>0</v>
      </c>
      <c r="S29" s="98" t="s">
        <v>16</v>
      </c>
    </row>
    <row r="30" spans="1:19" ht="12.75">
      <c r="A30" s="29">
        <v>29</v>
      </c>
      <c r="B30" s="109" t="s">
        <v>55</v>
      </c>
      <c r="C30" s="134">
        <v>8100</v>
      </c>
      <c r="D30" s="146">
        <v>2E-05</v>
      </c>
      <c r="E30" s="134">
        <v>193.3</v>
      </c>
      <c r="F30" s="134">
        <v>18</v>
      </c>
      <c r="G30" s="134">
        <v>896</v>
      </c>
      <c r="H30" s="135">
        <f t="shared" si="1"/>
        <v>878.976</v>
      </c>
      <c r="I30" s="136">
        <f t="shared" si="2"/>
        <v>4.5472115882048625</v>
      </c>
      <c r="J30" s="137">
        <f t="shared" si="3"/>
        <v>3.9507259373071455</v>
      </c>
      <c r="L30" s="94">
        <v>14</v>
      </c>
      <c r="M30" s="95" t="s">
        <v>28</v>
      </c>
      <c r="N30" s="96">
        <v>35</v>
      </c>
      <c r="O30" s="96">
        <v>0.77</v>
      </c>
      <c r="P30" s="96">
        <v>0.077</v>
      </c>
      <c r="Q30" s="97">
        <v>17.7</v>
      </c>
      <c r="R30" s="97">
        <v>0</v>
      </c>
      <c r="S30" s="98" t="s">
        <v>17</v>
      </c>
    </row>
    <row r="31" spans="1:19" ht="12.75">
      <c r="A31" s="29">
        <v>30</v>
      </c>
      <c r="B31" s="109" t="s">
        <v>56</v>
      </c>
      <c r="C31" s="134">
        <v>16200</v>
      </c>
      <c r="D31" s="146">
        <v>1.3E-05</v>
      </c>
      <c r="E31" s="134">
        <v>126.1</v>
      </c>
      <c r="F31" s="134">
        <v>14.5</v>
      </c>
      <c r="G31" s="134">
        <v>842</v>
      </c>
      <c r="H31" s="135">
        <f t="shared" si="1"/>
        <v>826.002</v>
      </c>
      <c r="I31" s="136">
        <f t="shared" si="2"/>
        <v>6.550372720063442</v>
      </c>
      <c r="J31" s="137">
        <f t="shared" si="3"/>
        <v>5.435524024803741</v>
      </c>
      <c r="L31" s="94">
        <v>15</v>
      </c>
      <c r="M31" s="95" t="s">
        <v>29</v>
      </c>
      <c r="N31" s="96">
        <v>35</v>
      </c>
      <c r="O31" s="96">
        <v>0.94</v>
      </c>
      <c r="P31" s="96">
        <v>0.094</v>
      </c>
      <c r="Q31" s="97">
        <v>24.4</v>
      </c>
      <c r="R31" s="97">
        <v>0</v>
      </c>
      <c r="S31" s="98" t="s">
        <v>18</v>
      </c>
    </row>
    <row r="32" spans="1:19" ht="13.5" thickBot="1">
      <c r="A32" s="29">
        <v>0</v>
      </c>
      <c r="B32" s="110" t="s">
        <v>2</v>
      </c>
      <c r="C32" s="147">
        <v>0</v>
      </c>
      <c r="D32" s="150">
        <v>0</v>
      </c>
      <c r="E32" s="147">
        <v>0</v>
      </c>
      <c r="F32" s="147">
        <v>0</v>
      </c>
      <c r="G32" s="147">
        <v>0</v>
      </c>
      <c r="H32" s="148">
        <v>0</v>
      </c>
      <c r="I32" s="147">
        <v>0</v>
      </c>
      <c r="J32" s="149">
        <v>0</v>
      </c>
      <c r="L32" s="99">
        <v>16</v>
      </c>
      <c r="M32" s="100" t="s">
        <v>30</v>
      </c>
      <c r="N32" s="101">
        <v>35</v>
      </c>
      <c r="O32" s="101">
        <v>1.23</v>
      </c>
      <c r="P32" s="101">
        <v>0.123</v>
      </c>
      <c r="Q32" s="102">
        <v>54.3</v>
      </c>
      <c r="R32" s="102">
        <v>0</v>
      </c>
      <c r="S32" s="103" t="s">
        <v>19</v>
      </c>
    </row>
    <row r="33" ht="13.5" thickTop="1">
      <c r="O33" s="28"/>
    </row>
    <row r="34" spans="15:16" ht="12.75">
      <c r="O34" s="28"/>
      <c r="P34" s="28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3"/>
  <sheetViews>
    <sheetView tabSelected="1" zoomScale="160" zoomScaleNormal="160" workbookViewId="0" topLeftCell="A1">
      <selection activeCell="F4" sqref="F4"/>
    </sheetView>
  </sheetViews>
  <sheetFormatPr defaultColWidth="9.140625" defaultRowHeight="12.75"/>
  <cols>
    <col min="2" max="5" width="9.28125" style="0" bestFit="1" customWidth="1"/>
    <col min="6" max="6" width="10.140625" style="0" bestFit="1" customWidth="1"/>
  </cols>
  <sheetData>
    <row r="1" spans="1:7" ht="15.75">
      <c r="A1" s="124" t="s">
        <v>100</v>
      </c>
      <c r="B1" s="124" t="s">
        <v>101</v>
      </c>
      <c r="C1" s="139" t="s">
        <v>115</v>
      </c>
      <c r="D1" s="124" t="s">
        <v>93</v>
      </c>
      <c r="E1" s="124" t="s">
        <v>102</v>
      </c>
      <c r="F1" s="124" t="s">
        <v>3</v>
      </c>
      <c r="G1" s="125"/>
    </row>
    <row r="2" spans="1:7" ht="13.5" thickBot="1">
      <c r="A2" s="124">
        <f>'Gr. raspon'!B12/1000</f>
        <v>0.008198276643621532</v>
      </c>
      <c r="B2" s="124">
        <f>'Gr. raspon'!B13/1000</f>
        <v>0.012969130278393503</v>
      </c>
      <c r="C2" s="124">
        <f>'Gr. raspon'!B5</f>
        <v>9</v>
      </c>
      <c r="D2" s="124">
        <f>'Gr. raspon'!B6</f>
        <v>24.5</v>
      </c>
      <c r="E2" s="157">
        <f>IF($C$2*$B$2/$A$2&lt;0.95*$D$2,$C$2*$B$2/$A$2,0.95*$D$2)</f>
        <v>14.2374034909342</v>
      </c>
      <c r="F2" s="124">
        <f>'Gr. raspon'!B2</f>
        <v>7700</v>
      </c>
      <c r="G2" s="125"/>
    </row>
    <row r="3" spans="1:7" ht="13.5" thickTop="1">
      <c r="A3" s="163"/>
      <c r="B3" s="164" t="s">
        <v>134</v>
      </c>
      <c r="C3" s="165" t="s">
        <v>94</v>
      </c>
      <c r="D3" s="165" t="s">
        <v>91</v>
      </c>
      <c r="E3" s="165" t="s">
        <v>92</v>
      </c>
      <c r="F3" s="166" t="s">
        <v>135</v>
      </c>
      <c r="G3" s="125"/>
    </row>
    <row r="4" spans="1:7" ht="12.75">
      <c r="A4" s="167" t="s">
        <v>95</v>
      </c>
      <c r="B4" s="168">
        <f>E2</f>
        <v>14.2374034909342</v>
      </c>
      <c r="C4" s="169">
        <f aca="true" t="shared" si="0" ref="C4:C9">2*B4/B$2*LN(D$2/B4+SQRT(D$2^2/B4^2-1))</f>
        <v>2499.0900869017573</v>
      </c>
      <c r="D4" s="169">
        <f aca="true" t="shared" si="1" ref="D4:D9">(A$2*C4/C$2)^2*F$2/24-C$2</f>
        <v>1653.6599145863058</v>
      </c>
      <c r="E4" s="169">
        <f aca="true" t="shared" si="2" ref="E4:E9">B$2*C4*SQRT(F$2/24)</f>
        <v>580.5404783206176</v>
      </c>
      <c r="F4" s="170">
        <f aca="true" t="shared" si="3" ref="F4:F13">RRS1(D4,E4)</f>
        <v>14.215126958505925</v>
      </c>
      <c r="G4" s="125"/>
    </row>
    <row r="5" spans="1:9" ht="12.75">
      <c r="A5" s="167" t="s">
        <v>96</v>
      </c>
      <c r="B5" s="168">
        <f aca="true" t="shared" si="4" ref="B5:B13">F4</f>
        <v>14.215126958505925</v>
      </c>
      <c r="C5" s="169">
        <f t="shared" si="0"/>
        <v>2499.396133661578</v>
      </c>
      <c r="D5" s="169">
        <f t="shared" si="1"/>
        <v>1654.0671690826775</v>
      </c>
      <c r="E5" s="169">
        <f t="shared" si="2"/>
        <v>580.6115732096199</v>
      </c>
      <c r="F5" s="170">
        <f t="shared" si="3"/>
        <v>14.215132766035353</v>
      </c>
      <c r="G5" s="125"/>
      <c r="H5" s="125"/>
      <c r="I5" s="125"/>
    </row>
    <row r="6" spans="1:9" ht="12.75">
      <c r="A6" s="167" t="s">
        <v>97</v>
      </c>
      <c r="B6" s="168">
        <f t="shared" si="4"/>
        <v>14.215132766035353</v>
      </c>
      <c r="C6" s="169">
        <f t="shared" si="0"/>
        <v>2499.396055173532</v>
      </c>
      <c r="D6" s="169">
        <f t="shared" si="1"/>
        <v>1654.067064632736</v>
      </c>
      <c r="E6" s="169">
        <f t="shared" si="2"/>
        <v>580.6115549767887</v>
      </c>
      <c r="F6" s="170">
        <f t="shared" si="3"/>
        <v>14.215133283898645</v>
      </c>
      <c r="G6" s="125"/>
      <c r="H6" s="125"/>
      <c r="I6" s="125"/>
    </row>
    <row r="7" spans="1:9" ht="12.75">
      <c r="A7" s="167" t="s">
        <v>98</v>
      </c>
      <c r="B7" s="168">
        <f t="shared" si="4"/>
        <v>14.215133283898645</v>
      </c>
      <c r="C7" s="169">
        <f t="shared" si="0"/>
        <v>2499.396048174641</v>
      </c>
      <c r="D7" s="169">
        <f t="shared" si="1"/>
        <v>1654.0670553187854</v>
      </c>
      <c r="E7" s="169">
        <f t="shared" si="2"/>
        <v>580.611553350941</v>
      </c>
      <c r="F7" s="170">
        <f t="shared" si="3"/>
        <v>14.215133283898645</v>
      </c>
      <c r="G7" s="125"/>
      <c r="H7" s="125"/>
      <c r="I7" s="125"/>
    </row>
    <row r="8" spans="1:9" ht="12.75">
      <c r="A8" s="167" t="s">
        <v>99</v>
      </c>
      <c r="B8" s="168">
        <f t="shared" si="4"/>
        <v>14.215133283898645</v>
      </c>
      <c r="C8" s="169">
        <f t="shared" si="0"/>
        <v>2499.396048174641</v>
      </c>
      <c r="D8" s="169">
        <f t="shared" si="1"/>
        <v>1654.0670553187854</v>
      </c>
      <c r="E8" s="169">
        <f t="shared" si="2"/>
        <v>580.611553350941</v>
      </c>
      <c r="F8" s="170">
        <f t="shared" si="3"/>
        <v>14.215133283898645</v>
      </c>
      <c r="G8" s="125"/>
      <c r="H8" s="125"/>
      <c r="I8" s="125"/>
    </row>
    <row r="9" spans="1:9" ht="12.75">
      <c r="A9" s="167" t="s">
        <v>110</v>
      </c>
      <c r="B9" s="168">
        <f t="shared" si="4"/>
        <v>14.215133283898645</v>
      </c>
      <c r="C9" s="169">
        <f t="shared" si="0"/>
        <v>2499.396048174641</v>
      </c>
      <c r="D9" s="169">
        <f t="shared" si="1"/>
        <v>1654.0670553187854</v>
      </c>
      <c r="E9" s="169">
        <f t="shared" si="2"/>
        <v>580.611553350941</v>
      </c>
      <c r="F9" s="170">
        <f t="shared" si="3"/>
        <v>14.215133283898645</v>
      </c>
      <c r="G9" s="125"/>
      <c r="H9" s="125"/>
      <c r="I9" s="125"/>
    </row>
    <row r="10" spans="1:6" ht="12.75">
      <c r="A10" s="167" t="s">
        <v>118</v>
      </c>
      <c r="B10" s="168">
        <f t="shared" si="4"/>
        <v>14.215133283898645</v>
      </c>
      <c r="C10" s="169">
        <f>2*B10/B$2*LN(D$2/B10+SQRT(D$2^2/B10^2-1))</f>
        <v>2499.396048174641</v>
      </c>
      <c r="D10" s="169">
        <f>(A$2*C10/C$2)^2*F$2/24-C$2</f>
        <v>1654.0670553187854</v>
      </c>
      <c r="E10" s="169">
        <f>B$2*C10*SQRT(F$2/24)</f>
        <v>580.611553350941</v>
      </c>
      <c r="F10" s="170">
        <f t="shared" si="3"/>
        <v>14.215133283898645</v>
      </c>
    </row>
    <row r="11" spans="1:6" ht="12.75">
      <c r="A11" s="167" t="s">
        <v>119</v>
      </c>
      <c r="B11" s="168">
        <f t="shared" si="4"/>
        <v>14.215133283898645</v>
      </c>
      <c r="C11" s="169">
        <f>2*B11/B$2*LN(D$2/B11+SQRT(D$2^2/B11^2-1))</f>
        <v>2499.396048174641</v>
      </c>
      <c r="D11" s="169">
        <f>(A$2*C11/C$2)^2*F$2/24-C$2</f>
        <v>1654.0670553187854</v>
      </c>
      <c r="E11" s="169">
        <f>B$2*C11*SQRT(F$2/24)</f>
        <v>580.611553350941</v>
      </c>
      <c r="F11" s="170">
        <f t="shared" si="3"/>
        <v>14.215133283898645</v>
      </c>
    </row>
    <row r="12" spans="1:6" ht="12.75">
      <c r="A12" s="167" t="s">
        <v>120</v>
      </c>
      <c r="B12" s="168">
        <f t="shared" si="4"/>
        <v>14.215133283898645</v>
      </c>
      <c r="C12" s="169">
        <f>2*B12/B$2*LN(D$2/B12+SQRT(D$2^2/B12^2-1))</f>
        <v>2499.396048174641</v>
      </c>
      <c r="D12" s="169">
        <f>(A$2*C12/C$2)^2*F$2/24-C$2</f>
        <v>1654.0670553187854</v>
      </c>
      <c r="E12" s="169">
        <f>B$2*C12*SQRT(F$2/24)</f>
        <v>580.611553350941</v>
      </c>
      <c r="F12" s="170">
        <f t="shared" si="3"/>
        <v>14.215133283898645</v>
      </c>
    </row>
    <row r="13" spans="1:6" ht="12.75">
      <c r="A13" s="167" t="s">
        <v>121</v>
      </c>
      <c r="B13" s="168">
        <f t="shared" si="4"/>
        <v>14.215133283898645</v>
      </c>
      <c r="C13" s="169">
        <f>2*B13/B$2*LN(D$2/B13+SQRT(D$2^2/B13^2-1))</f>
        <v>2499.396048174641</v>
      </c>
      <c r="D13" s="169">
        <f>(A$2*C13/C$2)^2*F$2/24-C$2</f>
        <v>1654.0670553187854</v>
      </c>
      <c r="E13" s="169">
        <f>B$2*C13*SQRT(F$2/24)</f>
        <v>580.611553350941</v>
      </c>
      <c r="F13" s="170">
        <f t="shared" si="3"/>
        <v>14.215133283898645</v>
      </c>
    </row>
    <row r="14" spans="1:6" ht="12.75">
      <c r="A14" s="167" t="s">
        <v>124</v>
      </c>
      <c r="B14" s="168">
        <f aca="true" t="shared" si="5" ref="B14:B22">F13</f>
        <v>14.215133283898645</v>
      </c>
      <c r="C14" s="169">
        <f aca="true" t="shared" si="6" ref="C14:C23">2*B14/B$2*LN(D$2/B14+SQRT(D$2^2/B14^2-1))</f>
        <v>2499.396048174641</v>
      </c>
      <c r="D14" s="169">
        <f aca="true" t="shared" si="7" ref="D14:D22">(A$2*C14/C$2)^2*F$2/24-C$2</f>
        <v>1654.0670553187854</v>
      </c>
      <c r="E14" s="169">
        <f aca="true" t="shared" si="8" ref="E14:E22">B$2*C14*SQRT(F$2/24)</f>
        <v>580.611553350941</v>
      </c>
      <c r="F14" s="170">
        <f aca="true" t="shared" si="9" ref="F14:F22">RRS1(D14,E14)</f>
        <v>14.215133283898645</v>
      </c>
    </row>
    <row r="15" spans="1:6" ht="12.75">
      <c r="A15" s="167" t="s">
        <v>125</v>
      </c>
      <c r="B15" s="168">
        <f t="shared" si="5"/>
        <v>14.215133283898645</v>
      </c>
      <c r="C15" s="169">
        <f t="shared" si="6"/>
        <v>2499.396048174641</v>
      </c>
      <c r="D15" s="169">
        <f t="shared" si="7"/>
        <v>1654.0670553187854</v>
      </c>
      <c r="E15" s="169">
        <f t="shared" si="8"/>
        <v>580.611553350941</v>
      </c>
      <c r="F15" s="170">
        <f t="shared" si="9"/>
        <v>14.215133283898645</v>
      </c>
    </row>
    <row r="16" spans="1:6" ht="12.75">
      <c r="A16" s="167" t="s">
        <v>126</v>
      </c>
      <c r="B16" s="168">
        <f t="shared" si="5"/>
        <v>14.215133283898645</v>
      </c>
      <c r="C16" s="169">
        <f t="shared" si="6"/>
        <v>2499.396048174641</v>
      </c>
      <c r="D16" s="169">
        <f t="shared" si="7"/>
        <v>1654.0670553187854</v>
      </c>
      <c r="E16" s="169">
        <f t="shared" si="8"/>
        <v>580.611553350941</v>
      </c>
      <c r="F16" s="170">
        <f t="shared" si="9"/>
        <v>14.215133283898645</v>
      </c>
    </row>
    <row r="17" spans="1:6" ht="12.75">
      <c r="A17" s="167" t="s">
        <v>127</v>
      </c>
      <c r="B17" s="168">
        <f t="shared" si="5"/>
        <v>14.215133283898645</v>
      </c>
      <c r="C17" s="169">
        <f t="shared" si="6"/>
        <v>2499.396048174641</v>
      </c>
      <c r="D17" s="169">
        <f t="shared" si="7"/>
        <v>1654.0670553187854</v>
      </c>
      <c r="E17" s="169">
        <f t="shared" si="8"/>
        <v>580.611553350941</v>
      </c>
      <c r="F17" s="170">
        <f t="shared" si="9"/>
        <v>14.215133283898645</v>
      </c>
    </row>
    <row r="18" spans="1:6" ht="12.75">
      <c r="A18" s="167" t="s">
        <v>128</v>
      </c>
      <c r="B18" s="168">
        <f t="shared" si="5"/>
        <v>14.215133283898645</v>
      </c>
      <c r="C18" s="169">
        <f t="shared" si="6"/>
        <v>2499.396048174641</v>
      </c>
      <c r="D18" s="169">
        <f t="shared" si="7"/>
        <v>1654.0670553187854</v>
      </c>
      <c r="E18" s="169">
        <f t="shared" si="8"/>
        <v>580.611553350941</v>
      </c>
      <c r="F18" s="170">
        <f t="shared" si="9"/>
        <v>14.215133283898645</v>
      </c>
    </row>
    <row r="19" spans="1:6" ht="12.75">
      <c r="A19" s="167" t="s">
        <v>129</v>
      </c>
      <c r="B19" s="168">
        <f t="shared" si="5"/>
        <v>14.215133283898645</v>
      </c>
      <c r="C19" s="169">
        <f t="shared" si="6"/>
        <v>2499.396048174641</v>
      </c>
      <c r="D19" s="169">
        <f t="shared" si="7"/>
        <v>1654.0670553187854</v>
      </c>
      <c r="E19" s="169">
        <f t="shared" si="8"/>
        <v>580.611553350941</v>
      </c>
      <c r="F19" s="170">
        <f t="shared" si="9"/>
        <v>14.215133283898645</v>
      </c>
    </row>
    <row r="20" spans="1:6" ht="12.75">
      <c r="A20" s="167" t="s">
        <v>130</v>
      </c>
      <c r="B20" s="168">
        <f t="shared" si="5"/>
        <v>14.215133283898645</v>
      </c>
      <c r="C20" s="169">
        <f t="shared" si="6"/>
        <v>2499.396048174641</v>
      </c>
      <c r="D20" s="169">
        <f t="shared" si="7"/>
        <v>1654.0670553187854</v>
      </c>
      <c r="E20" s="169">
        <f t="shared" si="8"/>
        <v>580.611553350941</v>
      </c>
      <c r="F20" s="170">
        <f t="shared" si="9"/>
        <v>14.215133283898645</v>
      </c>
    </row>
    <row r="21" spans="1:6" ht="12.75">
      <c r="A21" s="167" t="s">
        <v>131</v>
      </c>
      <c r="B21" s="168">
        <f t="shared" si="5"/>
        <v>14.215133283898645</v>
      </c>
      <c r="C21" s="169">
        <f t="shared" si="6"/>
        <v>2499.396048174641</v>
      </c>
      <c r="D21" s="169">
        <f t="shared" si="7"/>
        <v>1654.0670553187854</v>
      </c>
      <c r="E21" s="169">
        <f t="shared" si="8"/>
        <v>580.611553350941</v>
      </c>
      <c r="F21" s="170">
        <f t="shared" si="9"/>
        <v>14.215133283898645</v>
      </c>
    </row>
    <row r="22" spans="1:6" ht="12.75">
      <c r="A22" s="167" t="s">
        <v>132</v>
      </c>
      <c r="B22" s="168">
        <f t="shared" si="5"/>
        <v>14.215133283898645</v>
      </c>
      <c r="C22" s="169">
        <f t="shared" si="6"/>
        <v>2499.396048174641</v>
      </c>
      <c r="D22" s="169">
        <f t="shared" si="7"/>
        <v>1654.0670553187854</v>
      </c>
      <c r="E22" s="169">
        <f t="shared" si="8"/>
        <v>580.611553350941</v>
      </c>
      <c r="F22" s="170">
        <f t="shared" si="9"/>
        <v>14.215133283898645</v>
      </c>
    </row>
    <row r="23" spans="1:6" ht="13.5" thickBot="1">
      <c r="A23" s="171" t="s">
        <v>133</v>
      </c>
      <c r="B23" s="172">
        <f>F22</f>
        <v>14.215133283898645</v>
      </c>
      <c r="C23" s="173">
        <f t="shared" si="6"/>
        <v>2499.396048174641</v>
      </c>
      <c r="D23" s="174">
        <f>(A$2*C23/C$2)^2*F$2/24-C$2</f>
        <v>1654.0670553187854</v>
      </c>
      <c r="E23" s="174">
        <f>B$2*C23*SQRT(F$2/24)</f>
        <v>580.611553350941</v>
      </c>
      <c r="F23" s="175">
        <f>RRS1(D23,E23)</f>
        <v>14.215133283898645</v>
      </c>
    </row>
    <row r="24" ht="13.5" thickTop="1"/>
  </sheetData>
  <printOptions/>
  <pageMargins left="0.75" right="0.75" top="1" bottom="1" header="0.5" footer="0.5"/>
  <pageSetup horizontalDpi="300" verticalDpi="300" orientation="portrait" paperSize="9" r:id="rId6"/>
  <legacyDrawing r:id="rId5"/>
  <oleObjects>
    <oleObject progId="Equation.DSMT4" shapeId="17951" r:id="rId1"/>
    <oleObject progId="Equation.DSMT4" shapeId="19241" r:id="rId2"/>
    <oleObject progId="Equation.DSMT4" shapeId="20047" r:id="rId3"/>
    <oleObject progId="Equation.DSMT4" shapeId="2255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Risto Ackovski</dc:creator>
  <cp:keywords/>
  <dc:description/>
  <cp:lastModifiedBy>Risto</cp:lastModifiedBy>
  <dcterms:created xsi:type="dcterms:W3CDTF">2005-10-09T10:00:01Z</dcterms:created>
  <dcterms:modified xsi:type="dcterms:W3CDTF">2010-11-03T22:13:47Z</dcterms:modified>
  <cp:category/>
  <cp:version/>
  <cp:contentType/>
  <cp:contentStatus/>
</cp:coreProperties>
</file>